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275" documentId="8_{7E2E13F5-9FF9-4208-8687-216E125891AF}" xr6:coauthVersionLast="47" xr6:coauthVersionMax="47" xr10:uidLastSave="{CE672A2A-0FD0-4594-B3A5-5E210404E174}"/>
  <bookViews>
    <workbookView xWindow="-108" yWindow="-108" windowWidth="23256" windowHeight="12456" tabRatio="597"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1"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4" i="21" l="1"/>
  <c r="Q54" i="21"/>
  <c r="T53" i="21"/>
  <c r="Q53" i="21"/>
  <c r="N53" i="21"/>
  <c r="M53" i="21"/>
  <c r="K53" i="21"/>
  <c r="T52" i="21"/>
  <c r="Q52" i="21"/>
  <c r="T51" i="21"/>
  <c r="Q51" i="21"/>
  <c r="T50" i="21"/>
  <c r="Q50" i="21"/>
  <c r="T49" i="21"/>
  <c r="Q49" i="21"/>
  <c r="T48" i="21"/>
  <c r="Q48" i="21"/>
  <c r="T47" i="21"/>
  <c r="Q47" i="21"/>
  <c r="T46" i="21"/>
  <c r="Q46" i="21"/>
  <c r="T45" i="21"/>
  <c r="Q45" i="21"/>
  <c r="T44" i="21"/>
  <c r="Q44" i="21"/>
  <c r="T43" i="21"/>
  <c r="Q43" i="21"/>
  <c r="T42" i="21"/>
  <c r="Q42" i="21"/>
  <c r="T41" i="21"/>
  <c r="Q41" i="21"/>
  <c r="T40" i="21"/>
  <c r="Q40" i="21"/>
  <c r="N40" i="21"/>
  <c r="M40" i="21"/>
  <c r="K40" i="21"/>
  <c r="AC42" i="21" l="1"/>
  <c r="AB42" i="21" s="1"/>
  <c r="AC40" i="21"/>
  <c r="AC41" i="21"/>
  <c r="AB41" i="21" s="1"/>
  <c r="Y40" i="21"/>
  <c r="Y53" i="21"/>
  <c r="AC53" i="21"/>
  <c r="AB53" i="21" l="1"/>
  <c r="AA53" i="21"/>
  <c r="Y54" i="21" s="1"/>
  <c r="AE53" i="21" s="1"/>
  <c r="AD53" i="21" s="1"/>
  <c r="Z53" i="21"/>
  <c r="AB40" i="21"/>
  <c r="AC43" i="21"/>
  <c r="AA40" i="21"/>
  <c r="Y41" i="21" s="1"/>
  <c r="Z40" i="21"/>
  <c r="AC54" i="21"/>
  <c r="AB54" i="21" s="1"/>
  <c r="AA41" i="21" l="1"/>
  <c r="Y42" i="21" s="1"/>
  <c r="Z41" i="21"/>
  <c r="AA54" i="21"/>
  <c r="Z54" i="21"/>
  <c r="AB43" i="21"/>
  <c r="AC44" i="21"/>
  <c r="AG53" i="21"/>
  <c r="AF53" i="21" s="1"/>
  <c r="AH53" i="21" s="1"/>
  <c r="AB44" i="21" l="1"/>
  <c r="AC45" i="21"/>
  <c r="Z42" i="21"/>
  <c r="AA42" i="21"/>
  <c r="Y43" i="21" s="1"/>
  <c r="AB45" i="21" l="1"/>
  <c r="AC46" i="21"/>
  <c r="Z43" i="21"/>
  <c r="AA43" i="21"/>
  <c r="Y44" i="21" s="1"/>
  <c r="AA44" i="21" l="1"/>
  <c r="Y45" i="21" s="1"/>
  <c r="Z44" i="21"/>
  <c r="AB46" i="21"/>
  <c r="AC47" i="21"/>
  <c r="AC48" i="21"/>
  <c r="AB48" i="21" l="1"/>
  <c r="AC50" i="21"/>
  <c r="AC49" i="21"/>
  <c r="AB47" i="21"/>
  <c r="AA45" i="21"/>
  <c r="Y46" i="21" s="1"/>
  <c r="Z45" i="21"/>
  <c r="AA46" i="21" l="1"/>
  <c r="Z46" i="21"/>
  <c r="AC51" i="21"/>
  <c r="AB51" i="21" s="1"/>
  <c r="AB49" i="21"/>
  <c r="AB50" i="21"/>
  <c r="AC52" i="21"/>
  <c r="AB52" i="21" l="1"/>
  <c r="AG40" i="21"/>
  <c r="AF40" i="21" s="1"/>
  <c r="Y47" i="21"/>
  <c r="Y48" i="21"/>
  <c r="Z48" i="21" l="1"/>
  <c r="AA48" i="21"/>
  <c r="Y50" i="21" s="1"/>
  <c r="Z47" i="21"/>
  <c r="AA47" i="21"/>
  <c r="Y49" i="21" s="1"/>
  <c r="Z49" i="21" l="1"/>
  <c r="AA49" i="21"/>
  <c r="Y51" i="21" s="1"/>
  <c r="AA50" i="21"/>
  <c r="Y52" i="21" s="1"/>
  <c r="Z50" i="21"/>
  <c r="AA52" i="21" l="1"/>
  <c r="Z52" i="21"/>
  <c r="AE40" i="21"/>
  <c r="AD40" i="21" s="1"/>
  <c r="AH40" i="21" s="1"/>
  <c r="AA51" i="21"/>
  <c r="Z51" i="21"/>
  <c r="T39" i="21" l="1"/>
  <c r="Q39" i="21"/>
  <c r="T38" i="21"/>
  <c r="Q38" i="21"/>
  <c r="N38" i="21"/>
  <c r="M38" i="21"/>
  <c r="K38" i="21"/>
  <c r="Y37" i="21"/>
  <c r="Y36" i="21"/>
  <c r="Y35" i="21"/>
  <c r="T34" i="21"/>
  <c r="Q34" i="21"/>
  <c r="T33" i="21"/>
  <c r="Q33" i="21"/>
  <c r="T32" i="21"/>
  <c r="Q32" i="21"/>
  <c r="N32" i="21"/>
  <c r="M32" i="21"/>
  <c r="AC32" i="21" s="1"/>
  <c r="K32" i="21"/>
  <c r="Y32" i="21" s="1"/>
  <c r="T31" i="21"/>
  <c r="Q31" i="21"/>
  <c r="T30" i="21"/>
  <c r="Q30" i="21"/>
  <c r="N30" i="21"/>
  <c r="M30" i="21"/>
  <c r="K30" i="21"/>
  <c r="T29" i="21"/>
  <c r="Q29" i="21"/>
  <c r="T28" i="21"/>
  <c r="Q28" i="21"/>
  <c r="T27" i="21"/>
  <c r="Q27" i="21"/>
  <c r="T26" i="21"/>
  <c r="Q26" i="21"/>
  <c r="N26" i="21"/>
  <c r="M26" i="21"/>
  <c r="K26" i="21"/>
  <c r="Y26" i="21" l="1"/>
  <c r="AA26" i="21" s="1"/>
  <c r="Y27" i="21" s="1"/>
  <c r="AA27" i="21" s="1"/>
  <c r="AC30" i="21"/>
  <c r="AB30" i="21" s="1"/>
  <c r="AB32" i="21"/>
  <c r="AC33" i="21"/>
  <c r="AB33" i="21" s="1"/>
  <c r="Y33" i="21"/>
  <c r="Z33" i="21" s="1"/>
  <c r="AC26" i="21"/>
  <c r="Y28" i="21" s="1"/>
  <c r="Y30" i="21"/>
  <c r="AA30" i="21" s="1"/>
  <c r="Y31" i="21" s="1"/>
  <c r="AE30" i="21" s="1"/>
  <c r="AD30" i="21" s="1"/>
  <c r="AA32" i="21"/>
  <c r="Z32" i="21"/>
  <c r="AA33" i="21"/>
  <c r="Y34" i="21" s="1"/>
  <c r="Z30" i="21"/>
  <c r="Y38" i="21"/>
  <c r="AC38" i="21"/>
  <c r="AC39" i="21" s="1"/>
  <c r="AB39" i="21" s="1"/>
  <c r="AC34" i="21" l="1"/>
  <c r="AB34" i="21" s="1"/>
  <c r="Z26" i="21"/>
  <c r="Z27" i="21"/>
  <c r="AA28" i="21"/>
  <c r="Y29" i="21" s="1"/>
  <c r="Z29" i="21" s="1"/>
  <c r="Z28" i="21"/>
  <c r="AE26" i="21"/>
  <c r="AD26" i="21" s="1"/>
  <c r="AC27" i="21"/>
  <c r="AB27" i="21" s="1"/>
  <c r="AB26" i="21"/>
  <c r="AA34" i="21"/>
  <c r="Z34" i="21"/>
  <c r="AE32" i="21"/>
  <c r="AD32" i="21" s="1"/>
  <c r="AG38" i="21"/>
  <c r="AF38" i="21" s="1"/>
  <c r="AB38" i="21"/>
  <c r="AA38" i="21"/>
  <c r="Y39" i="21" s="1"/>
  <c r="Z38" i="21"/>
  <c r="AA31" i="21"/>
  <c r="Z31" i="21"/>
  <c r="AA39" i="21" l="1"/>
  <c r="Z39" i="21"/>
  <c r="AA29" i="21"/>
  <c r="AE38" i="21"/>
  <c r="AD38" i="21" s="1"/>
  <c r="AH38" i="21" s="1"/>
  <c r="AC28" i="21"/>
  <c r="AG26" i="21" s="1"/>
  <c r="AF26" i="21" s="1"/>
  <c r="AH26" i="21" s="1"/>
  <c r="AG32" i="21"/>
  <c r="AF32" i="21" s="1"/>
  <c r="AH32" i="21" s="1"/>
  <c r="AC29" i="21" l="1"/>
  <c r="AB29" i="21" s="1"/>
  <c r="AB28" i="21"/>
  <c r="K15" i="21" l="1"/>
  <c r="M15" i="21"/>
  <c r="AC31" i="21" s="1"/>
  <c r="N15" i="21"/>
  <c r="T15" i="21"/>
  <c r="AC15" i="21"/>
  <c r="AC16" i="21" s="1"/>
  <c r="AB16" i="21" s="1"/>
  <c r="T16" i="21"/>
  <c r="Q17" i="21"/>
  <c r="T17" i="21"/>
  <c r="Q18" i="21"/>
  <c r="T18" i="21"/>
  <c r="Q19" i="21"/>
  <c r="T19" i="21"/>
  <c r="Y15" i="21" l="1"/>
  <c r="Z15" i="21" s="1"/>
  <c r="AB31" i="21"/>
  <c r="AG30" i="21"/>
  <c r="AF30" i="21" s="1"/>
  <c r="AH30" i="21" s="1"/>
  <c r="AC18" i="21"/>
  <c r="AB18" i="21" s="1"/>
  <c r="AC17" i="21"/>
  <c r="AB17" i="21" s="1"/>
  <c r="AB15" i="21"/>
  <c r="AA15" i="21" l="1"/>
  <c r="Y16" i="21" s="1"/>
  <c r="Z16" i="21" s="1"/>
  <c r="AC19" i="21"/>
  <c r="AB19" i="21" s="1"/>
  <c r="AA16" i="21" l="1"/>
  <c r="Y17" i="21" s="1"/>
  <c r="AA17" i="21" s="1"/>
  <c r="AG15" i="21"/>
  <c r="AF15" i="21" s="1"/>
  <c r="Z17" i="21" l="1"/>
  <c r="Y19" i="21"/>
  <c r="Y18" i="21"/>
  <c r="Z19" i="21" l="1"/>
  <c r="AA19" i="21"/>
  <c r="AA18" i="21"/>
  <c r="Z18" i="21"/>
  <c r="AE15" i="21"/>
  <c r="AD15" i="21" s="1"/>
  <c r="AH15" i="21" s="1"/>
  <c r="T25" i="21" l="1"/>
  <c r="Q25" i="21"/>
  <c r="T24" i="21"/>
  <c r="Q24" i="21"/>
  <c r="T23" i="21"/>
  <c r="Q23" i="21"/>
  <c r="T22" i="21"/>
  <c r="Q22" i="21"/>
  <c r="T21" i="21"/>
  <c r="Q21" i="21"/>
  <c r="T20" i="21"/>
  <c r="Q20" i="21"/>
  <c r="N20" i="21"/>
  <c r="M20" i="21"/>
  <c r="K20" i="21"/>
  <c r="Y20" i="21" l="1"/>
  <c r="AC20" i="21"/>
  <c r="AA20" i="21" l="1"/>
  <c r="Y21" i="21" s="1"/>
  <c r="Z20" i="21"/>
  <c r="AB20" i="21"/>
  <c r="AC21" i="21"/>
  <c r="AB21" i="21" l="1"/>
  <c r="AC22" i="21"/>
  <c r="AA21" i="21"/>
  <c r="Y22" i="21" s="1"/>
  <c r="Z21" i="21"/>
  <c r="AB22" i="21" l="1"/>
  <c r="AC23" i="21"/>
  <c r="Z22" i="21"/>
  <c r="AA22" i="21"/>
  <c r="Y23" i="21" s="1"/>
  <c r="AA23" i="21" l="1"/>
  <c r="Y24" i="21" s="1"/>
  <c r="Z23" i="21"/>
  <c r="AB23" i="21"/>
  <c r="AC25" i="21"/>
  <c r="AB25" i="21" s="1"/>
  <c r="AC24" i="21"/>
  <c r="AB24" i="21" l="1"/>
  <c r="AG20" i="21"/>
  <c r="AF20" i="21" s="1"/>
  <c r="AA24" i="21"/>
  <c r="Y25" i="21" s="1"/>
  <c r="Z24" i="21"/>
  <c r="AA25" i="21" l="1"/>
  <c r="Z25" i="21"/>
  <c r="AE20" i="21"/>
  <c r="AD20" i="21" s="1"/>
  <c r="AH20" i="21" s="1"/>
  <c r="T71" i="21" l="1"/>
  <c r="Q71" i="21"/>
  <c r="T70" i="21"/>
  <c r="Q70" i="21"/>
  <c r="T69" i="21"/>
  <c r="Q69" i="21"/>
  <c r="T68" i="21"/>
  <c r="Q68" i="21"/>
  <c r="T67" i="21"/>
  <c r="Q67" i="21"/>
  <c r="T66" i="21"/>
  <c r="Q66" i="21"/>
  <c r="T65" i="21"/>
  <c r="Q65" i="21"/>
  <c r="T64" i="21"/>
  <c r="Q64" i="21"/>
  <c r="M64" i="21"/>
  <c r="K64" i="21"/>
  <c r="T63" i="21"/>
  <c r="Q63" i="21"/>
  <c r="T62" i="21"/>
  <c r="Q62" i="21"/>
  <c r="T61" i="21"/>
  <c r="Q61" i="21"/>
  <c r="T60" i="21"/>
  <c r="Q60" i="21"/>
  <c r="N60" i="21"/>
  <c r="M60" i="21"/>
  <c r="K60" i="21"/>
  <c r="T59" i="21"/>
  <c r="Q59" i="21"/>
  <c r="T58" i="21"/>
  <c r="Q58" i="21"/>
  <c r="T57" i="21"/>
  <c r="Q57" i="21"/>
  <c r="N57" i="21"/>
  <c r="M57" i="21"/>
  <c r="K57" i="21"/>
  <c r="T56" i="21"/>
  <c r="Q56" i="21"/>
  <c r="T55" i="21"/>
  <c r="Q55" i="21"/>
  <c r="AC55" i="21" s="1"/>
  <c r="AB55" i="21" s="1"/>
  <c r="N55" i="21"/>
  <c r="H220" i="22"/>
  <c r="B220" i="22" a="1"/>
  <c r="B220" i="22"/>
  <c r="J209" i="22"/>
  <c r="H219" i="22"/>
  <c r="H218" i="22"/>
  <c r="H217" i="22"/>
  <c r="H216" i="22"/>
  <c r="H215" i="22"/>
  <c r="H214" i="22"/>
  <c r="H213" i="22"/>
  <c r="H212" i="22"/>
  <c r="H211" i="22"/>
  <c r="H210" i="22"/>
  <c r="H209" i="22"/>
  <c r="AC57" i="21" l="1"/>
  <c r="AC58" i="21" s="1"/>
  <c r="AB58" i="21" s="1"/>
  <c r="AC56" i="21"/>
  <c r="AB56" i="21" s="1"/>
  <c r="Y57" i="21"/>
  <c r="Z57" i="21" s="1"/>
  <c r="Y55" i="21"/>
  <c r="AC64" i="21"/>
  <c r="AC66" i="21" s="1"/>
  <c r="Y64" i="21"/>
  <c r="AC60" i="21"/>
  <c r="AC61" i="21" s="1"/>
  <c r="Y60" i="21"/>
  <c r="AG55" i="21" l="1"/>
  <c r="AF55" i="21" s="1"/>
  <c r="AB57" i="21"/>
  <c r="AC65" i="21"/>
  <c r="AB65" i="21" s="1"/>
  <c r="AA57" i="21"/>
  <c r="Y58" i="21" s="1"/>
  <c r="Z58" i="21" s="1"/>
  <c r="Z55" i="21"/>
  <c r="AA55" i="21"/>
  <c r="Y56" i="21" s="1"/>
  <c r="AC59" i="21"/>
  <c r="AB59" i="21" s="1"/>
  <c r="Z64" i="21"/>
  <c r="AA64" i="21"/>
  <c r="Y65" i="21" s="1"/>
  <c r="AB66" i="21"/>
  <c r="AC67" i="21"/>
  <c r="AB64" i="21"/>
  <c r="Z60" i="21"/>
  <c r="AA60" i="21"/>
  <c r="AC62" i="21"/>
  <c r="AB62" i="21" s="1"/>
  <c r="AB61" i="21"/>
  <c r="AC63" i="21"/>
  <c r="AB63" i="21" s="1"/>
  <c r="AB60" i="21"/>
  <c r="AG57" i="21" l="1"/>
  <c r="AF57" i="21" s="1"/>
  <c r="AA58" i="21"/>
  <c r="Y59" i="21" s="1"/>
  <c r="AE57" i="21" s="1"/>
  <c r="AD57" i="21" s="1"/>
  <c r="AA56" i="21"/>
  <c r="AE55" i="21"/>
  <c r="AD55" i="21" s="1"/>
  <c r="AH55" i="21" s="1"/>
  <c r="Z56" i="21"/>
  <c r="AB67" i="21"/>
  <c r="AC68" i="21"/>
  <c r="AG60" i="21"/>
  <c r="AF60" i="21" s="1"/>
  <c r="Z65" i="21"/>
  <c r="AA65" i="21"/>
  <c r="Y66" i="21" s="1"/>
  <c r="Y61" i="21"/>
  <c r="Y62" i="21"/>
  <c r="AA59" i="21" l="1"/>
  <c r="Z59" i="21"/>
  <c r="AH57" i="21"/>
  <c r="Z66" i="21"/>
  <c r="AA66" i="21"/>
  <c r="AA62" i="21"/>
  <c r="Y63" i="21" s="1"/>
  <c r="Z62" i="21"/>
  <c r="AA61" i="21"/>
  <c r="Z61" i="21"/>
  <c r="AB68" i="21"/>
  <c r="AC69" i="21"/>
  <c r="AA63" i="21" l="1"/>
  <c r="Z63" i="21"/>
  <c r="AB69" i="21"/>
  <c r="AC71" i="21"/>
  <c r="AB71" i="21" s="1"/>
  <c r="AC70" i="21"/>
  <c r="AB70" i="21" s="1"/>
  <c r="Y67" i="21"/>
  <c r="Y68" i="21"/>
  <c r="AE60" i="21"/>
  <c r="AD60" i="21" s="1"/>
  <c r="AH60" i="21" s="1"/>
  <c r="AG64" i="21"/>
  <c r="AF64" i="21" s="1"/>
  <c r="Z67" i="21" l="1"/>
  <c r="AA67" i="21"/>
  <c r="Z68" i="21"/>
  <c r="AA68" i="21"/>
  <c r="Y69" i="21" s="1"/>
  <c r="Z69" i="21" l="1"/>
  <c r="AA69" i="21"/>
  <c r="Y70" i="21" s="1"/>
  <c r="AE64" i="21"/>
  <c r="AD64" i="21" s="1"/>
  <c r="AH64" i="21" s="1"/>
  <c r="Z70" i="21" l="1"/>
  <c r="AA70" i="21"/>
  <c r="Y71" i="21" s="1"/>
  <c r="AA71" i="21" l="1"/>
  <c r="Z71"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J55" authorId="0" shapeId="0" xr:uid="{C978C479-C097-44B8-8321-F80E68169FFA}">
      <text>
        <r>
          <rPr>
            <b/>
            <sz val="9"/>
            <color indexed="81"/>
            <rFont val="Tahoma"/>
            <family val="2"/>
          </rPr>
          <t>usuario:</t>
        </r>
        <r>
          <rPr>
            <sz val="9"/>
            <color indexed="81"/>
            <rFont val="Tahoma"/>
            <family val="2"/>
          </rPr>
          <t xml:space="preserve">
Revisar estructura para que quede ajustada a lenguaje claro</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<sst xmlns="http://schemas.openxmlformats.org/spreadsheetml/2006/main" count="1203" uniqueCount="642">
  <si>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</si>
  <si>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</si>
  <si>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</si>
  <si>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</si>
  <si>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</si>
  <si>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</si>
  <si>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</si>
  <si>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Estratégica</t>
  </si>
  <si>
    <t>FECHA DE ELABORACIÓN O ACTUALIZACIÓN:</t>
  </si>
  <si>
    <t>Marzo de 2022</t>
  </si>
  <si>
    <t>RESPONSABLE (s) DE ELABORACIÓN O ACTUALIZACIÓN</t>
  </si>
  <si>
    <t>Director
Subdirector de Planeación</t>
  </si>
  <si>
    <t>Factor: Externo/Interno/Proceso</t>
  </si>
  <si>
    <t xml:space="preserve">Variable </t>
  </si>
  <si>
    <t xml:space="preserve">¿Cómo me puede afectar? </t>
  </si>
  <si>
    <t>CARÁCTER: Positivo/negativo</t>
  </si>
  <si>
    <t>Breve análisis</t>
  </si>
  <si>
    <t>Factor Externo</t>
  </si>
  <si>
    <t>Relaciones interinstitucionales</t>
  </si>
  <si>
    <t>POSITIVO</t>
  </si>
  <si>
    <t xml:space="preserve">Facilita el trabajo colaborativo  institucional en función del objeto misional, a través de la confinanciación de proyectos estrategicos y/o asistencia técnica </t>
  </si>
  <si>
    <t>Factor Interno</t>
  </si>
  <si>
    <t>Trabajo desarticulado</t>
  </si>
  <si>
    <t>NEGATIVO</t>
  </si>
  <si>
    <t>Actualmente el Isvimed requiere cualificar la articulación con las diferentes entidades que tienen relacion con los proceso del objeto misional de vivienda y habitat (Curadurías, Registro Instrumentos Públicos ZN, Planeación Municipal, Gestión y Control</t>
  </si>
  <si>
    <t>Factor de proceso</t>
  </si>
  <si>
    <t>Flujos de trabajo desarticulado</t>
  </si>
  <si>
    <t xml:space="preserve">Genera errores en la consolidación de información, inoportunidad en la rendición de la misma, no hay fuentes confiables para la toma de decisiones. </t>
  </si>
  <si>
    <t>Incumplimiento de metas</t>
  </si>
  <si>
    <t>Al estar supeditados a variables de tipo externo, genera en parte incumplimiento de las metas institucionales, lo que impacta la imagen del instituto.</t>
  </si>
  <si>
    <t xml:space="preserve">Enfoque Diferencial </t>
  </si>
  <si>
    <t>Se cuenta con normativa que brinda claridad sobre la población objeto de intervención así como la base de datos con la misma</t>
  </si>
  <si>
    <t>Límites político administrativos claramente definidos</t>
  </si>
  <si>
    <t xml:space="preserve">La politica habitacional se encuentra claramente definida y con una proyección en el tiempo, lo que permite el desarrollo del objeto misional del Instituto. </t>
  </si>
  <si>
    <t>Variación de la asignación presupuestal a nivel local</t>
  </si>
  <si>
    <t>Afecta la asignación de recursos para la ejecucuón de los proyectos y el cumplimiento de metas</t>
  </si>
  <si>
    <t>Visiones encontradas frente a la priorización</t>
  </si>
  <si>
    <t>Dificultad en la priorización para la toma de decisiones y asignación de recursos, afectan imagen frente a los actores.</t>
  </si>
  <si>
    <t>Percepción errada del que hacer institucional</t>
  </si>
  <si>
    <t>Errónea concepción del externo frente al objeto del instituto/alcance de la intervención/corresponsabilidad del beneficiario.</t>
  </si>
  <si>
    <t>Inestabilidad en los cargos de nivel directivo</t>
  </si>
  <si>
    <t>Incumplimiento de politicas y metas institucionales</t>
  </si>
  <si>
    <t>Rediseño institucional</t>
  </si>
  <si>
    <t>No se cuenta con una estructura optima para cubrir las necesidades del servicio</t>
  </si>
  <si>
    <t>Falta de integralidad en solución habitacional</t>
  </si>
  <si>
    <t>Se esta en etapa inicial de soluciones integrales de vivienda</t>
  </si>
  <si>
    <t>Falta de disponibilidad de suelo no urbanizado</t>
  </si>
  <si>
    <t>Afecta el desarrollo de vivienda VIS y VIP</t>
  </si>
  <si>
    <t>Debilidad en sistemas de información (SIFI)</t>
  </si>
  <si>
    <t>Ausencia de información para gestionar los procesos y plataformas tecnológicas que permitan ver resultado en tiempo real para un mejor análisis y posterior toma oportuna de decisiones y de requirimientos de actores (partes interesadas y grupos de valor)</t>
  </si>
  <si>
    <t xml:space="preserve"> Falta de claridad en la funciones de cada depencia</t>
  </si>
  <si>
    <t>Si bien cierto como producto de la revisión institucional del 2020, la UDEA entregó a la Entidad funciones de cada dependencia, no obstante dichas funciones no se encuentran formalizadas ya que no fue aprobado por el Consejo Directivo, y esto hace que siga vigente el manual de funciones por cargo mas no por dependencias.</t>
  </si>
  <si>
    <t>Avance incipiente de la Gestión del conocimiento organizacional</t>
  </si>
  <si>
    <t>La política de Gestión del Conocimiento y la innovación del MIPG, permite aprender de las experiencias para mejorar la gestión, sin embargo se encuentra en etapa inicial de desarrollo.</t>
  </si>
  <si>
    <t>Debilidad en parámetros para estilo de liderazgo</t>
  </si>
  <si>
    <t>No se han establecido perfiles específicos de estilo de liderazgo en el Isvimed, que pueden ser demostrados a traves de certificación de competencias y/o desarrollados en la Entidad.</t>
  </si>
  <si>
    <t>Falta de Idoneidad para el desarrollo de roles</t>
  </si>
  <si>
    <t>Las personas que ejecutan la labor no son idóneas para el desarrollo de ciertas actividades.</t>
  </si>
  <si>
    <t>Falta de identidad organizacional</t>
  </si>
  <si>
    <t>El capital humano no refleja una identidad organizacional, cada quien opera partiendo de su experiencia y de sus emociones.</t>
  </si>
  <si>
    <t>Falta de enfoque al resultado</t>
  </si>
  <si>
    <t>Ausencia de controles para el logro de resultados</t>
  </si>
  <si>
    <t>Desarticulación estratégica</t>
  </si>
  <si>
    <t>Falta definir foco común para el logro de metas institucionales</t>
  </si>
  <si>
    <t>Infraestructura adecuada</t>
  </si>
  <si>
    <t>Impacta positivamente en la operación de los procesos</t>
  </si>
  <si>
    <t>Afectaciones por transformación institucional (cambio de procesos, personas, perfiles, )</t>
  </si>
  <si>
    <t>Genera fuga de conocimiento y desestabiliza los procesos institucionales</t>
  </si>
  <si>
    <t>Alta Carga laboral</t>
  </si>
  <si>
    <t>Hay un sobrecarga laboral que deriva en clima laboral inadecuado.</t>
  </si>
  <si>
    <t>Resistencia al cambio</t>
  </si>
  <si>
    <t>Reprocesos, mayores costos e incumplimiento de objetivos.</t>
  </si>
  <si>
    <t>Falta de claridad en los indicadores que monitorean objetivos el Plan de Desarrollo Municipal Vigente</t>
  </si>
  <si>
    <t>Falta de claridad y/o conocimiento en las metas a desarrollar y de las metodologías para su medición y seguimiento.</t>
  </si>
  <si>
    <t>Respuesta inoportuna a la inmediatez</t>
  </si>
  <si>
    <t>Se responde de manera inoportuna a las exigencias coyunturales que se presentan en el instituto</t>
  </si>
  <si>
    <t xml:space="preserve"> Falta de conocimiento de la estrategia</t>
  </si>
  <si>
    <t>Dilata la operación para lograr un impacto estratégico</t>
  </si>
  <si>
    <t>Falta de participación activa en actividades institucionales</t>
  </si>
  <si>
    <t>Impide relaciones internas y externa para lograr sinergias que apuntan al logro de objetivos</t>
  </si>
  <si>
    <r>
      <t xml:space="preserve">PÁGINA: </t>
    </r>
    <r>
      <rPr>
        <sz val="12"/>
        <rFont val="Arial Narrow"/>
        <family val="2"/>
      </rPr>
      <t>2 de 3</t>
    </r>
  </si>
  <si>
    <t xml:space="preserve">IDENTIFICACIÓN DE ACTIVOS DE TI </t>
  </si>
  <si>
    <t>Activo</t>
  </si>
  <si>
    <t>Responsable</t>
  </si>
  <si>
    <t>Observaciones</t>
  </si>
  <si>
    <t>Base de datos de beneficiarios en archivos de excel</t>
  </si>
  <si>
    <t>Sub.Planeación</t>
  </si>
  <si>
    <t>N.A</t>
  </si>
  <si>
    <t>Base de datos de víctimas en archivos de excel</t>
  </si>
  <si>
    <t>Geodatabase</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</si>
  <si>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</si>
  <si>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</si>
  <si>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</si>
  <si>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</si>
  <si>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</si>
  <si>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Noviembre de 2023</t>
  </si>
  <si>
    <t>OBJETIVO:</t>
  </si>
  <si>
    <t>Lograr el cumplimiento de la política pública del sistema habitacional desde la gestión estratégica institucional.</t>
  </si>
  <si>
    <t>ALCANCE:</t>
  </si>
  <si>
    <t>El proceso inicia desde la planeación estratégica del instituto hasta el seguimiento de los Informes de gestión y el seguimiento de metas del Plan de Desarrollo.</t>
  </si>
  <si>
    <t>4.2. IDENTIFICACION DEL RIESGO</t>
  </si>
  <si>
    <t>4.3. EVALUACIÓN DEL RIESGO</t>
  </si>
  <si>
    <t>4.4. TRATAMIENTO DEL RIESGO</t>
  </si>
  <si>
    <t>SEGUIMIENTO TRIMESTRE 1 DE 2025</t>
  </si>
  <si>
    <t>EVIDENCIA TRIMESTRE 1 
SOBRE MATERIALIZACIÓN DE EVENTOS Y APLICACIÓN DE CONTROLES
(RELACIONAR LOS ENLACES)</t>
  </si>
  <si>
    <t>SEGUIMIENTO TRIMESTRE 2 DE 2025</t>
  </si>
  <si>
    <t>EVIDENCIA TRIMESTRE 2 
SOBRE MATERIALIZACIÓN DE EVENTOS Y APLICACIÓN DE CONTROLES
(RELACIONAR LOS ENLACES)</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</si>
  <si>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</si>
  <si>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</si>
  <si>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</si>
  <si>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</si>
  <si>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</si>
  <si>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</si>
  <si>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</si>
  <si>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</si>
  <si>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</si>
  <si>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</si>
  <si>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</si>
  <si>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</si>
  <si>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</si>
  <si>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</si>
  <si>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</si>
  <si>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</si>
  <si>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</si>
  <si>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</si>
  <si>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</si>
  <si>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</si>
  <si>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</si>
  <si>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</si>
  <si>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</si>
  <si>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</si>
  <si>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</si>
  <si>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</si>
  <si>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</si>
  <si>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</si>
  <si>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</si>
  <si>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</si>
  <si>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</si>
  <si>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</si>
  <si>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</si>
  <si>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</si>
  <si>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</si>
  <si>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GE17</t>
  </si>
  <si>
    <t>Lograr el 95% de cumplimiento de reporte de indicadores en el SMO dentro de los primeros 5 días calendario de cada mes.
Reducir a 1 el numero de indicadores con inconsistencias (dato reportado en SMO vs fuente de información) en cada vigencia.
Lograr un 95% de cumplimiento del cronograma de publicación de avance de indicadores en plataformas establecidas por el DAP y el DNP de manera mensual.</t>
  </si>
  <si>
    <t>Posibilidad de afectación reputacional del Instituto</t>
  </si>
  <si>
    <t>reflejada en 
- el incumplimiento del cargue de la información en plataforma de entes externos (DAP-SAP,DNP-PIIP).
- la dificultad para realizar seguimiento al desempeño institucional y para la toma de decisiones por parte de la Alta Dirección
- hallazgos de los entes de control.</t>
  </si>
  <si>
    <t>debido a Ia información institucional es reportada de manera inoportuna y/o con inconsistencias en el SMO Institucional y en plataformas externas.</t>
  </si>
  <si>
    <t>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</si>
  <si>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El responsable del diligenciamiento y análsis del dato del indicador no es el competente para el reporte de la información</t>
  </si>
  <si>
    <t>Riesgo Estratégico</t>
  </si>
  <si>
    <t>Media</t>
  </si>
  <si>
    <t>Moderado</t>
  </si>
  <si>
    <t xml:space="preserve">
La subdirección de Planeción identifica la dependencia idonea para la generación, análsis y reporte de la información de cada indicador, lo cual queda consignado en la ficha técnica.</t>
  </si>
  <si>
    <t>Probabilidad</t>
  </si>
  <si>
    <t>Preventivo</t>
  </si>
  <si>
    <t>Manual</t>
  </si>
  <si>
    <t>Documentado</t>
  </si>
  <si>
    <t>Continua</t>
  </si>
  <si>
    <t>Con Registro</t>
  </si>
  <si>
    <t>Ficha técnica de indicadores del SMO</t>
  </si>
  <si>
    <t>Reducir (mitigar)</t>
  </si>
  <si>
    <t>Este riesgo no está vigente,  debido a que se cuenta con el seguimiento del PLAN ESTRATÉGICO INSTITUCIONAL – PEI -  2024 – 2027.  Adicional, se tienen formulados y armonizados los proyectos del plan de desarrollo Medellín Te Quiere 2024 - 2027
Materialización de Evento Potencial Principal: El riesgo no se ha materializado durante el trimestre.
Materialización de Evento Potencial Intermedio: 
Evento potencial intermedio 1: No se ha materializado. La información de indicadores de Plan de Desarrollo se viene cargando de acuerdo con los cronogramas establecidos por el DAP por parte de los responsables, quienes vienen haciendo el seguimiento periódico y reportando los 5 primeros días de cada mes
Evento potencial intermedio 2: No se ha materializado. No se han evidenciado reportes erróneos durante el trimestre.
Evento potencial intermedio 3: No se ha materializado, se realizó el diseño de un base de datos en Excel que consolida bases de datos segregadas. A través de esta base de datos se corrobora lo que reporta el responsable del indicador en el SMO y se viene cargando de manera correcta.
Evento potencial intermedio 4: No se ha materializado.
Diseño, Efectividad de Controles: 
Los controles 1 y 2 se encuentran adecuadamente diseñados y se aplican de manera eficaz.
Control 3: Aún no se ha establecido el control.  Sin embargo, se viene realizando el reporte en el nuevo archivo diseñado como base de datos en Excel que consolida información segregada. A través de esta base de datos va a ser posible corroborar lo que reporta el responsable del indicador en el SMO y también se cuenta con el equipo estadístico en la subdirección de Planeación en cabeza de la profesional de alto impacto Manuela Vallejo.
Control 4:  se encuentra adecuadamente diseñado y se aplica de manera eficaz.
Estado de acciones derivadas del seguimiento a riesgos: 
Se solicita modificar la acción de mejora relacionada con gestionar con TIC la generación de bases de datos directamente desde la Subdirección de Planeación para validar soportes de los indicadores relacionados con el PDM. Esta situación se trabajará con la base de datos consolidada que se menciona en el punto anterior, control 3.</t>
  </si>
  <si>
    <t>La información que muestra el cumlimiento de metas relacionadas con indicadores de Plan de Desarrollo no se carga por parte de los responsables en el límite de tiempo establecido para tal fin.</t>
  </si>
  <si>
    <t>La linea estratégica de la subdirección de planeación verifica el cargue oportuno de indicadores de resultado, producto y gestión dentro de los primeros 5 días calendario de cada mes.
El profesional vinculado responsable del cargue del indicador en caso de cargue inoportuno, solicita via correo electrónico al profesional especializado de la Subdirección de Planeación que se cargue la información que suministra dato, análisis y archivo soporte. Una vez validada la información se solicita al profesional universitario encargado de los Sistemas de Gestión el cargue extemporáneo del indicador.</t>
  </si>
  <si>
    <t>Información de indicadores cargada en el SMO  dentro de los primeros 5 días calendario de cada mes.
Correo electrónicos con solicitud de modificación o de cargue</t>
  </si>
  <si>
    <t>Falta de conocimiento de la información que debe ser reportada en cada plataforma, la frecuencia de reporte y la utilización de la mismas.</t>
  </si>
  <si>
    <t>El DAP envia el cronograma mensual para cargue de información relacionada con Seguimiento al Plan de acción anual y al plan indicativo. El DNP establece que se debe cargar la información en la plataforma DNP-PIIP  el quinto día hábil de cada mes.
El profesional responsable de la Subdirección de Planeación establece  un cronograma interno que contemple los hitos y las fechas claves para la publicación y y realiza seguimiento de manera mensual.
La linea estratégica de la subdirección de planeación realiza el cargue en plataformas en los términos establecidos.</t>
  </si>
  <si>
    <t>Sin Documentar</t>
  </si>
  <si>
    <t xml:space="preserve">Documento del cronograma aprobado con fechas especificas y responsables asignados.
Formatos de seguimiento de PA y PI en sharepoint y página web.
Informes de seguimiento emitidos por el DAP
Soportes de reporte en DNP-PIIP
</t>
  </si>
  <si>
    <t>Problemas técnicos que impidan la carga o publicación oportuna en las plataformas.</t>
  </si>
  <si>
    <t>El profesional responsable de la Subdirección de Planeación reporta la inconsistencia presentada al momento del reporte de la información ante el DAP y el DNP por medio de la mesa de ayuda.</t>
  </si>
  <si>
    <t>Correctivo</t>
  </si>
  <si>
    <t>Correo electrónico de reporte de novedades al DAP
Solicitud a la mesa de ayuda del DNP.</t>
  </si>
  <si>
    <t>Los datos reportados en los indicadores del SMO son erroneos
Existen diferencias entre el dato reportado y las bases de datos que lo evidencian</t>
  </si>
  <si>
    <t>La linea estratégica de la subdirección de planeación verifica el cargue correcto de indicadores de resultado, producto y gestión. Así mismo verifica el dato reportado vs el análisis, que coincida con el soporte anexo (base de datos).
El profesional responsable del cargue del indicador en caso de cargue erróneo, solicita via correo electrónico al Subdirector de Planeación la autorización para ajustar la información donde se relaciona dato, análisis y archivo soporte. Una vez validada la información se solicita al profesional universitario encargado de los Sistemas de Gestión el cargue de la información corregida del indicador.</t>
  </si>
  <si>
    <t>Información de indicadores cargada en el SMO
Correo electrónicos con solicitud de modificación o de cargue</t>
  </si>
  <si>
    <t>GE23</t>
  </si>
  <si>
    <t>Lograr que el 100% de los proyectos de inversión cumplan con los estándares técnicos establecidos por el Banco de Proyectos del Disstrito de medellín en cada vigencia.</t>
  </si>
  <si>
    <t>Planeación Estratégica</t>
  </si>
  <si>
    <t>Posibilidad de afectación económica y reputacional del Instituto</t>
  </si>
  <si>
    <t>reflejada en:
- la no asignación de recursos por parte del Distrito de Medellín.
- Incumplimiento de las metas del plan de desarrollo distrital.
- hallazgos de los entes de control.</t>
  </si>
  <si>
    <t>debido a que los proyectos de inversión no cumplan con los estándares técnicos establecidos por el Banco de Proyectos del Distrito de medellín.</t>
  </si>
  <si>
    <t>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</si>
  <si>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Que no se tenga definido y aprobado el recurso para los proyectos</t>
  </si>
  <si>
    <t>Baja</t>
  </si>
  <si>
    <t>Catastrófico</t>
  </si>
  <si>
    <t>El profesional formulador de proyectos verifica que se cuente con el presupuesto aprobado por parte del Concejo Distrital, a partir del cual se identifican las asignaciones para los proyectos de inversión a formular.</t>
  </si>
  <si>
    <t>No aplica seguimiento para este corte. Se incluyo en la matriz de manera posterior</t>
  </si>
  <si>
    <t>No Aplica</t>
  </si>
  <si>
    <t>No cuenta con metodología clara para la formulación técnica del proyecto</t>
  </si>
  <si>
    <t xml:space="preserve">
El profesional formulador de proyectos revisa que los proyectos estén formulados bajo la metodología definida por el DNP y el DAP, para lo cual se utilizan los formularios establecidos en cada plataforma.
Nota: Las plataformas no permiten pasar al siguiente formulario si no se cumplen los requisitos del formulario previo.</t>
  </si>
  <si>
    <t>Desconocimiento en el manejo de plataformas del DNP y del Banco de Proyectos de Medellín</t>
  </si>
  <si>
    <t>El profesional formulador se capacita en el uso de estas plataformas del DNP y del Banco de Proyectos de Medellín</t>
  </si>
  <si>
    <t>Registro fotografico y contenido de las capacitaciones realizadas.</t>
  </si>
  <si>
    <t>No se tengan definida las variables para la formulación de  los proyectos tales como: la población objetivo, el alcance, los riesgos del proyecto, los aliados, las metas, entre otros.</t>
  </si>
  <si>
    <t>El profesional formulador verifica que las variables necesarias para la formulación del proyecto cumplan con la metodología del DNP / Banco de Proyectos de Medellín.</t>
  </si>
  <si>
    <t>Formato Anexo Presupuesto y metas
Anexo técnico del proyecto formulado
soportes formulación MGA (Excel y web)</t>
  </si>
  <si>
    <t>Personal no competente</t>
  </si>
  <si>
    <t>En el estudio previo del personal a contratar para efectos de la formulación de proyectos se establece el perfil en cuanto a idoneidad y experiencia.
El funcionario encargado de la contratación valida la idoneidad del personal a contratar con respecto al perfil establecido en el estudio previo, para lo cual utiliza el formato F-GJ-94 - CERTIFICADO DE ESTUDIO DE IDONEIDAD Y EXPERIENCIA PARA CONTRATOS DE PRESTACIÓN DE SERVICIOS PERSONALES</t>
  </si>
  <si>
    <t xml:space="preserve"> 
Estudio Previo con definición de perfil de doneidad y experiencia
F-GJ-94 - CERTIFICADO DE ESTUDIO DE IDONEIDAD Y EXPERIENCIA PARA CONTRATOS DE PRESTACIÓN DE SERVICIOS PERSONALES</t>
  </si>
  <si>
    <t>NA</t>
  </si>
  <si>
    <t>En el caso de que los proyectos formulados no sean presentados en los tiempos establecidos se realiza una solicitud por parte de la dirección del Isvimed ala Banco de Proyectos del Distrito donde se justifique la no presentación oportuna de los proyectos y se solicita la ampliación de plazo.</t>
  </si>
  <si>
    <t>Aleatoria</t>
  </si>
  <si>
    <t>Oficio de solucitud de ampliación plazo para presentación de proyectos.
Oficio de aceptación por parte del Banco de Proyectos del Distrito.</t>
  </si>
  <si>
    <t>GE24</t>
  </si>
  <si>
    <t>Lograr 400 Inquilinatos acompañados socialmente en el cuatrienio 2024-2027</t>
  </si>
  <si>
    <t>Planeación Social</t>
  </si>
  <si>
    <t>reflejada en:
- requerimientos por parte del Distrito / Concejo Distrital por incumplimiento de la meta de Plan de Desarrollo.
- Hallazgos por parte de los entes de control.</t>
  </si>
  <si>
    <t>debido a que no sea posible acompañar socialmente a los inquilinatos en el marco de la Política Publica de Inquilnatos</t>
  </si>
  <si>
    <t>Posibilidad de afectación reputacional del Instituto, reflejada en requerimientos por parte del Distrito / Concejo Distrital por incumplimiento de la meta de Plan de Desarrollo, asi como por  hallazgos por parte de los entes de control, debido a que no sea posible acompañar socialmente a los inquilinatos en el marco de la Política Publica de Inquilnatos.</t>
  </si>
  <si>
    <t>1. Que los dueños / Administradores de los inquilinatos no permiten el ingreso a los mismos de las dependencias del Distrito que hacen parte de la política pública de Inquilinatos. Asi mismo, el temor de las familias para que las dependencias conozcan su contexto y dinámicas familiares.</t>
  </si>
  <si>
    <t>Mayor</t>
  </si>
  <si>
    <t>El profesional asignado a Inquilinatos realiza reuniones con los dueños y administradores para socializar el objetivo macro del acompañamiento social a los inquilinatos, con el propósito de que los mismos lo socialicen a las familias.</t>
  </si>
  <si>
    <t>Registro de asistencia
Acta de reunión
Registro Fotográfico.</t>
  </si>
  <si>
    <t>Identificación de Riesgos (El riesgo y sus causas continuan vigentes de acuerdo al contexto?):Tanto el evento potencial principal como los intermedios (eventos de causa) no continúan vigentes, de acuerdo con el análisis del contexto.
Materialización de Evento Potencial Principal:No se materializa el riesgo, toda vez que se evidencia cumplimiento de los proyectos y acciones de la política pública de inquilinatos durante el trimestre. Como  cumplimiento de la mesas de trabajo para la política pública de inquilinatos de Medellín, la realización de articulación con entidades y dependencias del Distrito llevando la oferta institucional a los inquilinatos, entre otros.  https://isvimedgovco.sharepoint.com/:f:/s/7Planeacion-Pla_Social/EiCF90RwMhFDi4W-SR8NXHIBPg-kMp8Hl_uItDnULfwejw?e=fOoRiy
Materialización de Eventos Potenciales Intermedios (Causas): Evento potencial intermedio 1: No se materializa, ya que se realiza micro feria de servicios en inquilinatos llevando la oferta institucional de las entidades del Distrito y atención a administradores y población habitante de estos. Evento potencial intermedio 2: No se materializa este evento, toda vez que, se han realizado las microferias en inquilinatos y centros comerciales sin que se presenten eventos de seguridad y convivencia. Evento potencial intermedio 3: No se materializa el evento, ya que contamos con un equipo para llevar a cabo las acciones de acompañamiento social.      https://isvimedgovco.sharepoint.com/:f:/s/7Planeacion-Pla_Social/Ena28EvyGjtFo6GnabAyTeYB6XkdNGaBlycW0XHj4GdEeQ?e=4JUPnW
Diseño, Efectividad de Controles: Los controles están adecuadamente diseñados y se aplican correctamente con relación a los eventos de causa 1-2 y 3.
Acciones derivadas de materialización de eventos / fortalecimiento de controles:No son necesarias ya que los riesgos no se materializaron.</t>
  </si>
  <si>
    <t>https://isvimedgovco.sharepoint.com/:f:/s/7Planeacion-Pla_Social/EiCF90RwMhFDi4W-SR8NXHIBPg-kMp8Hl_uItDnULfwejw?e=fOoRiy
https://isvimedgovco.sharepoint.com/:f:/s/7Planeacion-Pla_Social/Ena28EvyGjtFo6GnabAyTeYB6XkdNGaBlycW0XHj4GdEeQ?e=4JUPnW</t>
  </si>
  <si>
    <t>2. Por dinámicas de seguridad y convivencia en los territorios que impiden el acceso para el acompañamiento social (bandas delincuenciales)</t>
  </si>
  <si>
    <t>2.1</t>
  </si>
  <si>
    <t>El profesional asignado a Inquilinatos gestiona la articulación con los líderes sociales de los sectores donde se presentan problemáticas de seguridad y convivencia para la socialización del acompañamiento a las bandas delincuenciales.</t>
  </si>
  <si>
    <t>Sin Registro</t>
  </si>
  <si>
    <t>2.2</t>
  </si>
  <si>
    <t>El profesional asignado a Inquilinatos gestiona con los organismos de seguridad el acompañamiento a territorio para realizar las actividades de acompañamiento social. Este acompañamiento consiste de recorridos más frecuentes por parte de la fuerza pública pero en el normal desarrollo de sus funciones.</t>
  </si>
  <si>
    <t>3. Falta de recursos humanos para desarrollar las acciones de acompañamiento social a cargo del Isvimed.</t>
  </si>
  <si>
    <t>El Subdirector de Planeación identifica las necesidades de recursos para el desarrollo de las acciones deacompañamiento social a cargo de isvimed en relación a la política pública de inquilinatos para cada vigencia y las somete a aprobación por parte de la Dirección, para su posterior inclusión en el presupuesto anual de cada vigencia y en el plan anual de adquisiciones.
El subdirector de Planeación revisa periódicamente el cumplimiento de las contrataciones establecidas en el Plan Anual de Adquisiciones.</t>
  </si>
  <si>
    <t>Formato de solicitud de necesidades
Plan de Anual de Adquisiciones y evidencias de ejecución</t>
  </si>
  <si>
    <t>GE25</t>
  </si>
  <si>
    <t>Aumentar a 8 el # de dependencias que reportan avance en el  cumplimiento de actividades del Plan de Trabajo de la Política Publica de Inquilinatos en la vigencia 2025</t>
  </si>
  <si>
    <t>por requerimientos del Concejo de Medellín y de los diferentes entes de control por deficiente implementación de la Política Pública para los inquilinatos.
Por incumplimiento de metas de Plan de Desarrollo relacionadas con la  Política Pública para los inquilinatos.
Por PQRSD y manifestaciones de inconformidad por parte de los diferentes actores del contexto de inquilinatos a traves de diferentes espacios (medios comunicación, redes sociales, mesas de trabajo, recorridos de campo, etc), con respecto a solicitudes que no son correspondidas.
Por hallazgo de los entes de control</t>
  </si>
  <si>
    <t>debido a que las dependencias que hacen parte de la implementación de la política Pública de Inquilinatos según normatividad vigente no se vinculen al Plan de Trabajo de la misma.</t>
  </si>
  <si>
    <t>Posibilidad de afectación reputacional del Instituto reflejada en requerimientos del Concejo de Medellín y de los diferentes entes de control por deficiente implementación de la Política Pública para los inquilinatos, por incumplimiento de metas de Plan de Desarrollo relacionadas con la  Política Pública para los inquilinatos y así omo por PQRSD, manifestaciones de inconformidad por parte de los diferentes actores del contexto de inquilinatos a traves de diferentes espacios (medios comunicación, redes sociales, mesas de trabajo, recorridos de campo, etc), con respecto a solicitudes que no son correspondidas asi como en hallazgos de los entes de control; todo lo anterior debido a que las dependencias que hacen parte de la implmentación de la política Pública de Inquilinatos según normatividad vigente no se vinculen al Plan de Trabajo de la misma.</t>
  </si>
  <si>
    <t>1. Que las dependencias no muestren interés por realizar las actividades contempladas en la Política Pública de inquilinatos</t>
  </si>
  <si>
    <t>Riesgo de Cumplimiento</t>
  </si>
  <si>
    <t>El profesional asignado realiza reuniones con cada una de las dependencias para la revisión de las actividades de la Política Pública.</t>
  </si>
  <si>
    <t>Actas de reunión
Listados de asistencia.</t>
  </si>
  <si>
    <t>No aplica</t>
  </si>
  <si>
    <t>Identificación de Riesgos (El riesgo y sus causas continuan vigentes de acuerdo al contexto?):Tanto el evento potencial principal como los intermedios(eventos de causa) no continuan vigentes, de acuerdo con el análisis del contexto.
Materialización de Evento Potencial Principal: No se materializa el riesgo, debido a que las dependencias que estan enmarcadas en la Política Pública de Inquilinatos se han vinculado al plan de trabajo establecido por la misma.  https://isvimedgovco.sharepoint.com/:f:/s/7Planeacion-Pla_Social/EiCF90RwMhFDi4W-SR8NXHIBPg-kMp8Hl_uItDnULfwejw?e=12PbW9
Materialización de Eventos Potenciales Intermedios (Causas):  1: No se materializa, se han articulado a la reunión de la Mesa de Trabajo para los Inquilinatos de Medellín programada durante el trimestre y se han vinculado a las actividades de las micro ferias de servicio. Evento potencial intermedio 2: No se materializa este evento, toda vez que, las dependencias según su capacidad instalada se vinculan en las acciones programadas para el acompañamiento social.   https://isvimedgovco.sharepoint.com/:f:/s/7Planeacion-Pla_Social/EiCF90RwMhFDi4W-SR8NXHIBPg-kMp8Hl_uItDnULfwejw?e=wj8yQ5
Diseño, Efectividad de Controles: Los controles están adecuadamente diseñados y se aplican correctamente con relación a los eventos de causa 1 y 2.
Acciones derivadas de materialización de eventos / fortalecimiento de controles: No se consideran necesarias ya que los riesgos no se materializaron.</t>
  </si>
  <si>
    <t>https://isvimedgovco.sharepoint.com/:f:/s/7Planeacion-Pla_Social/EiCF90RwMhFDi4W-SR8NXHIBPg-kMp8Hl_uItDnULfwejw?e=12PbW9
https://isvimedgovco.sharepoint.com/:f:/s/7Planeacion-Pla_Social/EiCF90RwMhFDi4W-SR8NXHIBPg-kMp8Hl_uItDnULfwejw?e=wj8yQ5</t>
  </si>
  <si>
    <t>2. Que las dependencias no tengan la capacidad instalada y económica para el cumplimiento de las actividades.</t>
  </si>
  <si>
    <t>El profesional asignado gestiona la alianza entre dependencias que tengan similitud en sus misionalidades para el cumplimiento de las actividades.</t>
  </si>
  <si>
    <t>Actas de reunión.</t>
  </si>
  <si>
    <t>GE18</t>
  </si>
  <si>
    <t>Confiabilidad y relevancia de la Información Financiera y No Financiera (Modelo Interno de Control Interno)</t>
  </si>
  <si>
    <t>Confiabilidad y relevancia de la Información no financiera relacionada con la vivienda y el hábitat.</t>
  </si>
  <si>
    <t>Posiblidad de afectación economica y reputacional de la Entidad</t>
  </si>
  <si>
    <t>Por costos adicionales relacionados con el diseño y construcción de vivienda que no se orienta a las características de la población objetivo.
Por  recursos adicionales que deben ser desembolsados a través del SDV para contribuir con el cierre financiero de las familias, al no contar con información para gestionar la concurrencia de otras fuentes de financiación.
Por requerimientos de los entes de control y el Consejo Distrital por el incumplimiento de la metas del Plan de Desarrollo asi como de los objetivos institucionales.</t>
  </si>
  <si>
    <r>
      <t xml:space="preserve">debido a la existencia de información no confiable y/o relevante para la toma de decisiones relacionadas con la vivienda y el habitat.
</t>
    </r>
    <r>
      <rPr>
        <sz val="11"/>
        <color rgb="FFFF0000"/>
        <rFont val="Arial Narrow"/>
        <family val="2"/>
      </rPr>
      <t>Riesgo recomendado Furag</t>
    </r>
  </si>
  <si>
    <t>Posiblidad de afectación economica y reputacional de la Entidad reflejada en costos adicionales relacionados con el diseño y construcción de vivienda que no se orienta a las características de la población objetivo, asi como por  recursos adicionales que deben ser desembolsados a través del SDV para contribuir con el cierre financiero de las familias, al no contar con información para gestionar la concurrencia de otras fuentes de financiación, y por requerimientos de los entes de control y el Consejo Distrital por el incumplimiento de la metas del Plan de Desarrollo y de los objetivos institucionales. Lo anterior, debido a la existencia de información no confiable y/o relevante para la toma de decisiones relacionadas con la vivienda y el habitat.</t>
  </si>
  <si>
    <r>
      <t xml:space="preserve">1. Sistema de Información Deficiente por mal diseño de bases de datos, existencia de archivos de datos segregados y falta de operatividad entre módulos. Asi mismo, no está diseñado para generar consultas.
</t>
    </r>
    <r>
      <rPr>
        <b/>
        <sz val="11"/>
        <color rgb="FF000000"/>
        <rFont val="Arial Narrow"/>
        <family val="2"/>
      </rPr>
      <t>Fallas en la información que se pueden generar con un sistema de información deficiente:</t>
    </r>
    <r>
      <rPr>
        <sz val="11"/>
        <color indexed="8"/>
        <rFont val="Arial Narrow"/>
        <family val="2"/>
      </rPr>
      <t xml:space="preserve">
</t>
    </r>
    <r>
      <rPr>
        <b/>
        <sz val="11"/>
        <color rgb="FF000000"/>
        <rFont val="Arial Narrow"/>
        <family val="2"/>
      </rPr>
      <t>Información Socioeconómica:</t>
    </r>
    <r>
      <rPr>
        <sz val="11"/>
        <color indexed="8"/>
        <rFont val="Arial Narrow"/>
        <family val="2"/>
      </rPr>
      <t xml:space="preserve"> No hay Información de beneficiarios completa ni de los integrantes de grupo familiar.
</t>
    </r>
    <r>
      <rPr>
        <b/>
        <sz val="11"/>
        <color rgb="FF000000"/>
        <rFont val="Arial Narrow"/>
        <family val="2"/>
      </rPr>
      <t>Información de predios:</t>
    </r>
    <r>
      <rPr>
        <sz val="11"/>
        <color indexed="8"/>
        <rFont val="Arial Narrow"/>
        <family val="2"/>
      </rPr>
      <t xml:space="preserve"> información incompleta con respecto a  propietarios, polígonos, georeferenciación, valores catastrales y saneamiento.
</t>
    </r>
    <r>
      <rPr>
        <b/>
        <sz val="11"/>
        <color rgb="FF000000"/>
        <rFont val="Arial Narrow"/>
        <family val="2"/>
      </rPr>
      <t>Información de los beneficios entregados</t>
    </r>
    <r>
      <rPr>
        <sz val="11"/>
        <color indexed="8"/>
        <rFont val="Arial Narrow"/>
        <family val="2"/>
      </rPr>
      <t xml:space="preserve">: El conteo de beneficios entregados se realiza por resoluciones y no por población atendida, lo que difuculta la consolidación y análisis de información estratégica para la toma de decisiones.
</t>
    </r>
  </si>
  <si>
    <t>Muy Alta</t>
  </si>
  <si>
    <t xml:space="preserve">No existen medidas actuales. Ver columna AJ donde se identifican las actividades a desarrollar establecer controles. </t>
  </si>
  <si>
    <t>N/A</t>
  </si>
  <si>
    <t>1. Centralizar con TI las bases de datos segregadas del Instituto relacionadas con vivienda y habitat. Esto con el fin de diseñar una base de datos interoperativa que capte , transforme y genere información confiable y relevante. Fecha límite: junio de 2023.
Identificar las características de la información para el diseño de las bases de datos. Dic 2023
Modelar la base de datos, Dic 2023
Validar el alcance tecnológico requerido para el sistema de información. Dic 2023
Avanzar en el desarrollo de la política de gestión de la información estadísitica del MIPG para generar información estratégica cofiiable y relevante para la toma de decisiones. Para este efecto se debe conformar el centro de analítica y contratar profesionales especalizados en analítica de información. Dic 2023</t>
  </si>
  <si>
    <t>2. No se hace uso de la información estaídística local y nacional, relacionada  con el déficit habitacional y caracterización de tipos de población, en cuanto a consulta y cruces de información.</t>
  </si>
  <si>
    <t>la Subdirección de Planeación utiliza las bases de datos de: encuesta de calidad del Distrito de Medellín, Sisben 3 y 4 y el Sistema Estadístico nacional SEN del DANE, las cuales se cruzan con las bases de datos de beneficiarios para establecer beneficios actuales y futuros en vivienda y habitat.
La Subdirección de Planeación en cabeza del centro de analítica, parametriza y automatiza las consultas de las bases de datos para establecer criterios estándar de consulta.</t>
  </si>
  <si>
    <t>Automático</t>
  </si>
  <si>
    <t>Reportes de información
Respuestas a requrimientos de información de la ciudadanía y otros grupos de intereses</t>
  </si>
  <si>
    <t>2.Implementar la política de Gestión de la Información Estadísitica del MIPG en un 90%. Fecha límite: noviembre de 2023</t>
  </si>
  <si>
    <t>3. Deficiencias en el diseño y análisis de indicadores.</t>
  </si>
  <si>
    <t>La subdirección de Planeación valida el diseño del indicador y las fuentes de información para identificar donde deben reliazarse ajustes.</t>
  </si>
  <si>
    <t>Informe Diagnóstico de Indicadores de Gestión</t>
  </si>
  <si>
    <t>Objetivo Estatégico:
Disminución en el déficit cuantitativo y cualitativo habitacional.</t>
  </si>
  <si>
    <t>Proceso Gestión Estratégica</t>
  </si>
  <si>
    <t>Posibilidad de afectación economica y reputacional</t>
  </si>
  <si>
    <t>Por el pago de demandas interpuestas por los beneficiarios de los subsidios distritales de vivienda
Por requerimientos del Distrito, el Consejo Distrital y/o entes de control derivado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</si>
  <si>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la reducción del presupuesto inicialmente asignado y/o una congelación o no giro de la transferencias distritales para los proyectos de inversión del Instituto</t>
  </si>
  <si>
    <t>Posibilidad de afectación economica y reputacional del Instituto reflejada en:
1. el pago de demandas interpuestas por los beneficiarios de los subsidios distritales de vivienda, 2. requerimientos del Distrito, el Consejo Distrital y/o entes de control derivado del
incumplimiento de metas de Plan de Desarrollo, 3. requerimientos por parte de la comunidad en relación con el incumplimiento en la prestación de serviciós del Instituto.4. requerimientos por parte de los contratistas en relación con el incumpliiento de las obligaciones contractuales a cargo del Instituto.
Lo anterior, debido a la reducción del presupuesto inicialmente asignado y/o una congelación o no giro de la transferencias distritales para los proyectos de inversión del Instituto.</t>
  </si>
  <si>
    <t>1.Por baja ejecución presupuestal de los proyectos de inversión a cargo del Instituto
1.1 Por imprevistos técnicos / sociales que impacta en la viabilidad de los proyectos 
(proyectos en ejecución y nuevos proyectos)</t>
  </si>
  <si>
    <t>Extremo</t>
  </si>
  <si>
    <t>El equipo directivo realiza el seguimiento a los proyectos en ejecución y gestiona las soluciones técnicas y legales para dar viabilidad a aquellos que presentan problemas, lo cual se realiza a través de la mesa de seguimiento de proyectos.
Para nuevos proyectos se debe dar cumplimiento al manual de estudios y diseños, la matriz de seguimiento de proyectos y la lista de chequeo de prefactibilidad de los proyectos, lo cual es gestionado y validado por el laboratorio de vivienda - Havilab</t>
  </si>
  <si>
    <t>40%</t>
  </si>
  <si>
    <t>Listado de asistencia Mesa de Seguimiento de Proyectos
Tareas asignadas en microsoft Planner
Expediente de proyectos en donde se evidencia cumplimiento al manual de estudios y diseños, matriz de seguimiento de poryectos y lista de chequeo de prefactibilidad</t>
  </si>
  <si>
    <t>Muy Baja</t>
  </si>
  <si>
    <t>1.Por baja ejecución presupuestal de los proyectos de inversión a cargo del Instituto
1.2. Falta de seguimiento al POAI anual por parte de la Subdirección de Planeación</t>
  </si>
  <si>
    <t>El subdirector de Planeación realiza seguimiento al POAI de cada vigencia  a los proyectos de inversión del Instituto, en donde se verifica la ejecución presupuestal de dichos proyectos vs metas. El seguimiento se realiza de manera mensual y asiste el equipo directivo en pleno.</t>
  </si>
  <si>
    <t>Detectivo</t>
  </si>
  <si>
    <t>30%</t>
  </si>
  <si>
    <t>Registro de asistencia
Acta de reunión de seguimiento al POAI</t>
  </si>
  <si>
    <t>2. Decisiones técnicas y presupuestales por parte del Distrito</t>
  </si>
  <si>
    <t>No existen medidas de control, toda vez que el evento intermedio 2 no es de gobernabilidad de la entidad.</t>
  </si>
  <si>
    <t/>
  </si>
  <si>
    <t>GE26</t>
  </si>
  <si>
    <t>Realizar 2 sesiones del Consejo Consultivo en cada vigencia</t>
  </si>
  <si>
    <t>por requerimientos del Concejo de Medellín y de los diferentes entes de control por deficiente implementación del Plan Estratégico Habitacional de Medellín PEHMED 20-30.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Hallazgos por parte de los entes de control.</t>
  </si>
  <si>
    <t>debido a que no sea posible realizar las sesiones del Consejo Consultivo de acuerdo con con la meta del Plan de Desarrollo Distrital vigente.</t>
  </si>
  <si>
    <t>Posibilidad de afectación reputacional del Instituto por requerimientos del Concejo de Medellín y de los diferentes entes de control por deficiente implementación del Plan Estratégico Habitacional de Medellín PEHMED 20-30, al igual que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y que esto derive hallazgos por parte de los entes de control. Lo anterior, debido a que no sea posible realizar las sesiones del Consejo Consultivo de acuerdo con con la meta del Plan de Desarrollo Distrital vigente.</t>
  </si>
  <si>
    <t>1. Que las dependencias y representantes no cumplan con el cronograma de las reuniones de las instancias del Consejo Consultivo.</t>
  </si>
  <si>
    <t>El profesional asignado realiza la invitación a las reuniones de las instancias del Consejo Consultivo de manera personalizada por medio del calendario.
El profesional asignado valida que los actores que conforman las instancias del Consejo Consultivo asistan a las reuniones convocadas.</t>
  </si>
  <si>
    <t>Evidencias de la convovatoria a las reuniones del Consejo Consultivo.
Acta de reunion de Consejo Consultivo.
Listado de asistencia.</t>
  </si>
  <si>
    <t xml:space="preserve">"Identificación de Riesgos (El riesgo y sus causas continuan vigentes de acuerdo al contexto?): Tanto el evento potencial principal como los intermedios(eventos de causa) no continuan vigentes, de acuerdo con el análisis del contexto.
Materialización de Evento Potencial Principal: no se materializa el evento potencial principal ya que se realiza la sesión del Consejo Consultivo Distrital de la Política Habitacional en el mes de junio con la socialización de la estrategia para la recolección de insumos de la revisión y ajuste a mediano plazo del Plan de Ordenamiento Territorial desde el subsistema habitacional. https://isvimedgovco.sharepoint.com/:f:/s/7Planeacion-Pla_Social/Emvh2cgQ5e5GlNiJ4_d5nhsBMXfdqgYQweO02RgoF02YZA?e=RROUZ0
Materialización de Eventos Potenciales Intermedios (Causas): causa 1: no se materializa el riesgo ya que las dependencias han participado de las reuniones convocadas. https://isvimedgovco.sharepoint.com/:f:/s/7Planeacion-Pla_Social/EkFtoaGrziRKnLJoYJY3EKABVBwnjtIPDQ90cZtBnTwbEA?e=vjemaV ; https://isvimedgovco.sharepoint.com/:f:/s/7Planeacion-Pla_Social/Emvh2cgQ5e5GlNiJ4_d5nhsBMXfdqgYQweO02RgoF02YZA?e=jHYx1X causa 2: no se materializa el riesgo, ya que los representantes de las mesas comunales y corregimentales participan de la Mesa Distrital de Vivienda y Hábitat. https://isvimedgovco.sharepoint.com/:f:/s/7Planeacion-Pla_Social/Eh6PR4vxYMRKjGMQV0yNTEkB2St2BHxjlAx7tJK2Hx5BzA?e=Cs5DvM
Diseño, Efectividad de Controles: Los controles están adecuadamente diseñados y se aplican correctamente con relación a los eventos de causa 1 y 2.
Acciones derivadas de materialización de eventos / fortalecimiento de controles:No se consideran necesarias ya que los riesgos no se materializaron.
</t>
  </si>
  <si>
    <t>Evidencias Aplicación de Control 1: Evidencia 1:Convocatoria, acta, listado de asistencia y presentación del Consejo consultivo https://isvimedgovco.sharepoint.com/:f:/s/7Planeacion-Pla_Social/Emvh2cgQ5e5GlNiJ4_d5nhsBMXfdqgYQweO02RgoF02YZA?e=FF6J2p 
Evidencia Aplicación de Control 2: 
Evidencia 1: listado de asistencia al Comité Técnico de Coordinación Interinstitucional: https://isvimedgovco.sharepoint.com/:f:/s/7Planeacion-Pla_Social/EkFtoaGrziRKnLJoYJY3EKABVBwnjtIPDQ90cZtBnTwbEA?e=J3k7dY 
Evidencia 2: acta, listado de asistencia y presentación de la Mesa Distrital de Vivienda y Hábitat: https://isvimedgovco.sharepoint.com/:f:/s/7Planeacion-Pla_Social/Eh6PR4vxYMRKjGMQV0yNTEkB2St2BHxjlAx7tJK2Hx5BzA?e=Cs5DvM</t>
  </si>
  <si>
    <t>2. Que las mesas comunales y corregimentales de vivienda no se reunen de manera periódica y/o no discuten sobre las problemáticas de vivienda y habitat relacionadas con  PEHMED 2030.</t>
  </si>
  <si>
    <t>El profesional asignado realiza reuniones con las mesas comunales y corregimentales para velar por la activación y funcionamiento de estas.
El profesional asignado verifica que estas instancias se estén reuniendo de manera periódica, asi mismo verifica que los contenidos de las actas de las reuniones incluyan las discusiones sobre las problemáticas de vivienda y habitat relacionadas con el  PEHMED 2030.</t>
  </si>
  <si>
    <t>Actas de reunión.
Listados de asistencia.</t>
  </si>
  <si>
    <t>GE19</t>
  </si>
  <si>
    <t>Lograr la delegación del Instituto como operador urbano en los territorios con tratamiento de renovación urbana.</t>
  </si>
  <si>
    <t>Operación Urbana</t>
  </si>
  <si>
    <t>Por requerimientos de la administracion distrital o el Concejo Distrital frente al incumplimiento de los programas del PEHMED asociados a la renovación urbana o al desarrollo de vivienda en otros tipos de tratamiento o localizaciones estratégicas.</t>
  </si>
  <si>
    <t>debido a que el Instituto no sea delegado como operador urbano en los territorios de interés por parte de la Administración Distrital.</t>
  </si>
  <si>
    <t>Posibilidad de afectación reputacional del InstitutoPPor requerimientos de la administracion distrital o el Concejo Distrital frente al incumplimiento de los programas del PEHMED asociados a la renovación urbana o al desarrollo de vivienda en otros tipoS de tratamiento o localizaciones estratégicas. Lo anterior, debido a que el Instituto no sea delegado como operador urbano en los territorios de interés por parte de la Administración Distrital.</t>
  </si>
  <si>
    <t>1. La no firma del convenio de delegación como operador urbano por parte del Distrito (DAP) en áreas interés.</t>
  </si>
  <si>
    <t>El profesional líder de la línea de opetación urbana valida que los estudios previos del convenio de delegación se ajusten a los requerimientos técnicos, normativos y legales para la debida suscripción del convenio, y verifica que hayan tenido las revisiones respectivas en las diferentes instancias de aprobación internas y externas que apliquen..</t>
  </si>
  <si>
    <t>Documento de estudios previos.
Minuta del convenio de delegación firmada.</t>
  </si>
  <si>
    <r>
      <t>Identificación de Riesgos (El riesgo y sus causas continuan vigentes de acuerdo al contexto?):
Materialización de Evento Potencial Principal: No se materializa toda vez que el convenio interadministrativo 460100078 de 2023 entre el Distrito y el ISVIMED sigue vigente.
Materialización de Evento Potencial Intermedio: No se evidencia materialización del evento de causa 1,  toda vez que el convenio interadministrativo 460100078 de 2023 entre el Distrito y el ISVIMED fue suscrito y continua vigente.
El evento de causa 2. Actualmente el ISVIMED se encuentra en la búsqueda de predios públicos potenciales en áreas de renovación, consolidación y conservación para la generación de vivienda nueva bajo diferentes modalidades de redensificación del territorio localizaciones estratégicas Esta actividad ha derivado en la exploración de diferentes figuras de gestión de los potenciales desarrollos para los cuales se ha identificado oportunidad de definir modelos para el Instituto como entidad gestora y en otros casos de explorar la reglamentación normativa y ajuste del plan de ordenamiento territorial y el Decreto 893 de 2017 para poder operar de una manera más ágil nuevos proyectos de vivienda en suelos de consolidación para esto el Isvimed f</t>
    </r>
    <r>
      <rPr>
        <b/>
        <sz val="11"/>
        <rFont val="Arial Narrow"/>
        <family val="2"/>
      </rPr>
      <t>inalizó la propuesta de modificación a dicho Plan Parcial donde en los modelos de gestión para eldesarrollo de la operación urbana relacionados con vivienda social y prioritaria proponen al Instituto como su gestor</t>
    </r>
    <r>
      <rPr>
        <sz val="11"/>
        <rFont val="Arial Narrow"/>
        <family val="2"/>
      </rPr>
      <t>. De igual manera el Isvimed sigue con la delegación vigente de la operación del Plan Parcial La Candelaria. 
Diseño, Efectividad de Controles: 
Control 1. Se encuentra adecuadamente diseñado y demostró su efectividad al suscribirse el convenio interadministrativo 460100078 de 2023 entre el Distrito y el ISVIMED.
Estado de acciones derivadas del seguimiento a riesgos: No aplica.</t>
    </r>
  </si>
  <si>
    <r>
      <rPr>
        <b/>
        <sz val="11"/>
        <rFont val="Arial Narrow"/>
        <family val="2"/>
      </rPr>
      <t xml:space="preserve">1. Propuesta de modificación del Plan Parcial San Lorenzo: </t>
    </r>
    <r>
      <rPr>
        <sz val="11"/>
        <rFont val="Arial Narrow"/>
        <family val="2"/>
      </rPr>
      <t xml:space="preserve">
Anexo 0. Documento técnico de soporte | memoria justificativa 
Anexo 1. Presentación Resumen de Memoria justificativa y Proyecto de Decreto propuesto 
Anexo 2. Estudio de títulos básico de las UG 5 y 11 del Plan Parcial Parque San Lorenzo 
Anexo 3. Proyecto de Decreto “Por el cual se ajusta el Decreto 0608 de 2003 prorrogado por el Decreto 0635 de 2010, mediante el cual se adopta el Plan Parcial de Renovación y Consolidación Parque San Lorenzo en Suelo Urbano de la Ciudad de Medellín en la Z3_R20.” 
Anexo 4. Cartografía para actualización de plano protocolizado “Unidades de gestión.pdf”  
Anexo 5. Cartografía de detalle de “Unidades de gestión 5A,5B,5C,11A y 11B.pdf” 
Anexo 6. Simulación urbanístico-financiera </t>
    </r>
  </si>
  <si>
    <t>2. Que el enfoque organizacional, no de la prioridad a la solicitud de delegación como operador urbano en nuevas oportunidades para el desarrollo de operaciones urbanas relacionadas con vivienda.</t>
  </si>
  <si>
    <t>Previo a la solicitud de delegación, el profesional líder de la línea de operación urbana elabora un documento técnico de soporte en el cual se justifique las ventajas y desventajas de la participación del Isvimed en las areas de interés como operador urbano, entidad gestora u otra figura que se encuentre vigente en el Instituto para cumplir con su misionalidad.</t>
  </si>
  <si>
    <t>Documento Técnico</t>
  </si>
  <si>
    <t>GE20</t>
  </si>
  <si>
    <t xml:space="preserve"> Lograr que el Instituto cumpla progresivamente con el 100% de los requisitos de operación organizacional para la ejecución de la funciones del Decreto 893 de 2017 o el que lo modifique, complemente o sustituya, en el plazo de delegación establecido en el convenio interadministrativo para la Operación Urbana. (20% en cada año)</t>
  </si>
  <si>
    <t>Posibilidad de afectación reputacional y económica del Instituto</t>
  </si>
  <si>
    <t>Por requerimientos de la administracion distrital o el Concejo Distrital frente al incumplimiento de los programas del PEHMED asociados a la renovación urbana e incumplimiento del convenio interadministrativo de delegación.
Por no contar con otros ingresos derivados del decreto 893 de 2017 para realizar proyectos de vivienda en suelos de renovación urbana</t>
  </si>
  <si>
    <t>Debido a que el Instituto no adapte su estructura interna para cumplir con los requisitos de operación organizacional para la ejecución de la funciones del Decreto 893 de 2017 o el que lo modifique, complemente o sustituya.</t>
  </si>
  <si>
    <t>Posibilidad de afectación reputacional y económica del Instituto reflejada en  requerimientos de la administracion distrital o el Concejo Distrital frente al incumplimiento de los programas del PEHMED asociados a la renovación urbana e incumplimiento del convenio intradministrativo de delegación así como por no contar con otros ingresos derivados del decreto 893 de 2017 para realizar proyectos de vivienda en suelos de renovación urbana. Lo anterior, debido a que el Instituto no adapte su estructura interna para cumplir con los requisitos de operación organizacional para la ejecución de la funciones del Decreto 893 de 2017 o el que lo modifique, complemente o sustituya.</t>
  </si>
  <si>
    <t>Que no estén definidos y aprobados los procedimientos progresivos a nivel organizacional para atender las actividades derivadas del plan de acción de la Operación Urbana y período de interés.</t>
  </si>
  <si>
    <t>muy baja</t>
  </si>
  <si>
    <t>El profesional líder de la linea de operación urbana aplica los manuales y procedimientos formalizados en el SGC para este frente de trabajo.
El profesional líder de la linea de operación urbana verifica que se estén definiendo y aprobando de manera progresiva los procedimientos, manuales y demás documentos requeridos de acuerdo a la fase de la operación urbana que se vaya a desarrollar.</t>
  </si>
  <si>
    <t xml:space="preserve">Manuales, procedimientos y demas documentos requeridos de la operación urbana aprobados y publicados en el módulo de calidad de SIFI.
</t>
  </si>
  <si>
    <t xml:space="preserve">1. Elaboración de matriz de prioridad y cumplimiento de los asuntos determinantes para cumplir con los procesos que exige la operación urbana </t>
  </si>
  <si>
    <r>
      <t xml:space="preserve">Identificación de Riesgos: El riesgo continua vigente de acuerdo al análisis del contexto.
Materialización de Evento Potencial Principal: No materializado toda vez que el equipo técnico y jurídico ha identificado que el Isvimed cuenta con las herramientas jurídicas y organizacionales a la fecha para las actividades que deben ser ejecutadas frente al convenio interadministrativo 460100078 de 2023, progresivamente como se define desde el objetivo, el equipo técnico y jurídico seguirá evaluando año tras año las necesidades de ajuste a nivel organizacional. De igual manera, el Isvimed ya cuenta para el periodo con el equipo de operación urbana conformado.
Materialización de Evento Potencial Intermedio: No materializado toda vez que se están cumpliendo las obligaciones derivadas del convenio interadministrativo anteriormente citado.
Diseño, Efectividad de Controles: </t>
    </r>
    <r>
      <rPr>
        <sz val="11"/>
        <rFont val="Arial Narrow"/>
        <family val="2"/>
      </rPr>
      <t xml:space="preserve">Actualmente el Instituto hace parte de la Red de Operadores Urbanos de Colombia, esto con el fin de estar a la vanguardia en las experiencias y proceso de gestión exitosos en el país para la implementación de la propia. De igual manera, el equipo de operación urbana, se encuentra en conjunto con la subdirección jurídica en la revisión del primer Acuerdo de Voluntades mediante el cual se establecerá el primer aliado estratégico para evaluar la viabilidad  de proyectos de vivienda de interés social y prioritario, esto con el fin de disminuir los riesgos asociados a la estructuración de proyectos inmobiliaria y su absorción en el mercado. 
</t>
    </r>
    <r>
      <rPr>
        <sz val="11"/>
        <color theme="1"/>
        <rFont val="Arial Narrow"/>
        <family val="2"/>
      </rPr>
      <t xml:space="preserve">
Estado de acciones derivadas del seguimiento a riesgos: No aplica.</t>
    </r>
  </si>
  <si>
    <t>1. 1er Boletín de la Red de Operadores Urbanos de Colombia
2. Borrador de Acuerdo de voluntades para la definición de aliados estratégicos para evaluar la viabilidad  de proyectos de vivienda de interés social y prioritario</t>
  </si>
  <si>
    <t>Que no se defina o consolide la estructura administrativa y de personal para la implementación de los procedimientos.</t>
  </si>
  <si>
    <t>El profesional líder de la linea de operación urbana identifica las necesidades de recursos para cada vigencia y las somete a aprobación por parte de la Subdirección de Planeación, para su posterior inclusión en el plan anual de adquisiciones.
Así mismo, revisa periódicamente el cumplimiento de los términos establecidos en el mismo</t>
  </si>
  <si>
    <t>2. Elaborar los procedimientos, formatos y anexos necesarios para formalizar el proceso de operación urbana con el apoyo técnico, jurídico, social y financiero.</t>
  </si>
  <si>
    <t>Falta de adaptación e interacción de los procesos y procedimientos con las otras subdirecciones para el ejercicio de la estructuración e implementación de la operación urbana.</t>
  </si>
  <si>
    <t>El profesional líder de la linea de operación urbana valida que se apliquen los mecanismos de interacción y de flujo de información establecidos en los manuales y procedimientos de la linea de planeación para la operación urbana.</t>
  </si>
  <si>
    <t>Actas de reuniones, equipos primarios y diferentes espacios establecidos.</t>
  </si>
  <si>
    <t>3. Recopilación de información y experiencias en otras ciudades y países que hayan implementado operaciones urbanas.</t>
  </si>
  <si>
    <t>GE21</t>
  </si>
  <si>
    <t>Cumplir con el 50% de la gestión predial y social de la unidad de actuación priorizada en el plazo de delegación establecido en el convenio interadministrativo para la Operación Urbana.</t>
  </si>
  <si>
    <t>por requerimientos del Concejo Distrital, dependencias del conglomerado o comunidad, por el incumplimiento en los indicadores asociados a la gestión social y predial para la habilitación de suelo y desarrollo de proyectos de vivienda en áreas  de renovación urbana .</t>
  </si>
  <si>
    <t>Debido a que no haya voluntad para el desarrollo de la unidad de actuación por parte de los propietarios privados, por inadecuada aplicación de los instrumentos de gestión del suelo o que no hayan recursos para la adquisición del mismo.</t>
  </si>
  <si>
    <t>Posibilidad de afectación reputacional del Instituto, reflejada en requerimientos del Concejo Distrital, dependencias del conglomerado o comunidad, por el incumplimiento en los indicadores asociados a la gestión social y predial para la habilitación de suelo y desarrollo de proyectos de vivienda en áreas  de renovación urbana. Lo anterior, debido a que no haya voluntad para el desarrollo de la unidad de actuación por parte de los propietarios privados, por inadecuada aplicación de los instrumentos de gestión del suelo o que no hayan recursos para la adquisición del mismo.</t>
  </si>
  <si>
    <t>Que la mayoría de los moradores o propietarios de la unidad de actuación priorizada, se opongan al desarrollo por arraigos de tipo social o personal que inviabilicen las negociaciones o procesos de vinculación para el desarrollo del nuevo proyecto</t>
  </si>
  <si>
    <t>El profesional líder de operación urbana en conjunto con el lider social o la Subdirección Poblacional, estructuran e implementan en PLAN DE GESTION SOCIAL a partir de la caracterización socioeconómica adelantada para la operación.
El profesional líder de operación urbana realiza seguimiento periódico al cumplimiento del PLAN DE GESTION SOCIAL y a los resultados esperados del mismo.</t>
  </si>
  <si>
    <t>documento PLAN DE GESTION SOCIAL
Evidencias de seguimiento a la aplicación de la política de protección a moradores y actividades económicas productivas.</t>
  </si>
  <si>
    <t>Reducir (compartir)</t>
  </si>
  <si>
    <t>1. Calcular los recursos necesarios para el pago de la gestión predial de los inmuebles a intervenir en la renovación urbana, para realizar la proyección presupuestal y tenerlo presente para el presupuesto a ejecutar.</t>
  </si>
  <si>
    <t>Identificación de Riesgos: 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Diseño, Efectividad de Controles: se han activado los controles respectivos.  Se inició la elaboración de la cabida arquitectónica de las unidades de actuación priorizadas, esto con el fin de validar, áreas y potenciales usos que puedan reasentarse en sitio como resultado del proceso de negociación de gestión asociada con propietarios actuales para el desarrollo del proyecto.A su vez, se desarrolló matriz para calcular los valores del suelo y de la construcción a partir de valor catastral y comercial basado en zonas geoeconómicas homogeneas del Distrito.   A su vez se realizó la planeación para el primer semestre del año 2025 en el cual el equipo se enfocará en el saneamiento jurídico de la propiedad en la Candelaria para determinar retos y esquemas de participación pública en el desarrollo. 
Estado de acciones derivadas del seguimiento a riesgos: No aplica</t>
  </si>
  <si>
    <t>1. Matriz de análisis de costos catastrales y comerciales aproximados de la propiedad.
2. Informe de operación urbana 2025-I</t>
  </si>
  <si>
    <t>Que los moradores y propietarios presenten inconformidades con las diferentes propuestas de gestión asociada u oferta económica por su propiedad, que esté liderada por el operador urbano o por la entidad gestora.</t>
  </si>
  <si>
    <t>A partir de la caracterización socioeconómica, se aplican las diferentes alternativas de gestión asociada aplicables al proyecto inmobiliario.
El profesional de operación urbana realiza seguimiento a la vinculación de los propietarios al proyecto inmobiliario.</t>
  </si>
  <si>
    <t>Evidencia de seguimiento a la aplicación de las alternativas de gestión asociadas.</t>
  </si>
  <si>
    <t xml:space="preserve">2. Estrategia de comunicación e información al interior del ISVIMED y entidades del conglomerado, informando sobre lo avanzado y la urgencia de la delegación para el desarrollo, regeneratividad y sostenibilidad del Instituto en el territorio. </t>
  </si>
  <si>
    <t>Que los recursos se direccionen hacia otras estrategias de gestión de suelo en donde, de acuerdo a un análisis costo beneficio, sea mas conveniente adquirir suelo por fuera de la operación urbana</t>
  </si>
  <si>
    <t xml:space="preserve">En el proceso de estructuración financiera del proyecto inmobiliario se definen la fuentes con destinación específica para la gestión del suelo y las fuentes con recursos variables para el mismo fin.
En el proceso de estructuración financiera del proyecto inmobiliario, se definen alternativas de apalancamiento de capital para la gestión del suelo del proyecto inmobiliario.
El profesional lider de operación urbana verifica que dentro de la estructura financiera esté clara la estructura de financiamiento y sus alternativas relacionadas con la gestión de suelo.
</t>
  </si>
  <si>
    <t>Estructura financiera del proyecto inmobiliario.</t>
  </si>
  <si>
    <t>3. Contratación de equipo idóneo, calificado y con experiencia en el tipo de avalúos que se requieren.
4. Obtener los avalúos de entidades como la Lonja de Colombia, que permitan la confiabilidad del valor a negociar generando una efectiva gestión predial.</t>
  </si>
  <si>
    <t>Se generan sobrecostos al presupuesto de adquisición del suelo y gestión social inicialmente establecido, por cambios en la política de protección a moradores u otras políticas aplicables a la gestión social.</t>
  </si>
  <si>
    <t>El profesional líder de la linea de operación urbana incorpora el sobrecosto a la estructura financiera del proyecto y busca alternativas para su financiación.</t>
  </si>
  <si>
    <t xml:space="preserve">5. Determinación clara de los procesos normativos para la adquisición predial. 
6. Correcta y clara Gestión social.
7. Elaborar unos estudios previos adecuados para el contrato de avalúos, de tal forma que se pueda obtener el mejor producto posible. - Alejandro
8. Apoyo de la Subdirección jurídica para la elaboración de la minuta de contratación de servicios para el servicio de avalúos, en la cual se establecen los productos a entregar y la verificación de las fórmulas establecidas en la norma utilizadas para determinar el valor comercial de los inmuebles.                        </t>
  </si>
  <si>
    <t>GE22</t>
  </si>
  <si>
    <t>Lograr el 50% del cierre financiero para la ejecución de la unidad de actuación priorizada o sus etapas.</t>
  </si>
  <si>
    <t>por gestión de recursos adicionales para cumplir con los cierres financieros.
 por requerimientos de la administración distrital,manifestaciones de inconformidad de la ciudadanía derivadas del incumplimiento de los compromisos adquiridos en el marco de la operación urbana y hallazgos de los entes de control.</t>
  </si>
  <si>
    <t>Debido a que no exista asignación de recursos para el modelo de financiación definido para el proyecto o que el proyecto estructurado no sea atractivo comercialmente para su apalancamiento, desarrollo y promoción por parte de otros actores.</t>
  </si>
  <si>
    <t>Posibilidad de afectación económica y reputacional del Instituto reflejada en la gestión de recursos adicionales para cumplir con los cierres financieros, asi como en requerimientos de la administración distrital, manifestaciones de inconformidad de la ciudadanía derivadas del incumplimiento de los compromisos adquiridos en el marco de la operación urbana y hallazgos de los entes de control. Lo anterior, debido a que no exista asignación de recursos para el modelo de financiación definido para el proyecto o que el proyecto estructurado no sea atractivo comercialmente para su apalancamiento, desarrollo y promoción por parte de otros actores.</t>
  </si>
  <si>
    <t>Que el enfoque organizacional, no tenga como prioridad en su estructura financiera la inversión para el desarrollo o construcción de proyectos VIS/VIP.</t>
  </si>
  <si>
    <t>Riesgo Financiero</t>
  </si>
  <si>
    <t xml:space="preserve">En el proceso de estructuración financiera del proyecto inmobiliario, se definen alternativas de apalancamiento de capital para el desarrollo del proyecto inmobiliario.
El profesional líder de operación urbana verifica que dentro de la estructura financiera esté clara la estructura de financiamiento y sus alternativas relacionadas con el desarrollo del proyecto.
</t>
  </si>
  <si>
    <t xml:space="preserve">1. Rigor en la selección del personal - institucional, con estudios previos objetivos: conocimiento, experiencia, competencias habilidades </t>
  </si>
  <si>
    <t>Identificación de Riesgos:El riesgo continua vigente de acuerdo al análisis del contexto. 
Materialización de Evento Potencial Principal: no materializado debido a la etapa en la que se encuentra la estructuración del proyecto.
Materialización de Evento Potencial Intermedio: no materializado en el trimestre debido a la etapa en la que se encuentra la estructuración del proyecto.
Diseño, Efectividad de Controles: se han activado los controles respectivos.  
Estado de acciones derivadas del seguimiento a riesgos: No aplica</t>
  </si>
  <si>
    <t>Que la estructura organizacional no permita al Isvimed participar en diferentes modelos financieros o esquemas inmobiliarios para contribuir con el cierre financiero de los proyectos.</t>
  </si>
  <si>
    <t>El profesional líder operación urbana verifica previa estructuración de los proyectos u operación urbana, que el Isvimed tenga los procedeimientos, manuales, estatutos y demás, que le permitan participar en diferentes modelos de cierre financiero.</t>
  </si>
  <si>
    <t>2. Idoneidad en el equipo de profesionales que gestionan la aplicación de instrumentos de intervención del suelo con el fin de evitar especulación de precios en el mercado.
3. Estudio detallado de los casos de éxito donde se aplicaron los instrumentos de intervención del suelo, para así analizar las lecciones y experiencias aprendidas.
4. Socialización de los métodos de avalúo implementado, creando un ABC del proceso realizado para dar valor a los predios a intervenir.</t>
  </si>
  <si>
    <t>El profesional líder de operación urbana acompaña posterior a la estructuración de los proyectos u operación urbana, la modificación para que el Isvimed tenga los procedimientos, manuales, estatutos y demás, que le permitan participar en diferentes modelos de cierre financiero.</t>
  </si>
  <si>
    <t>Que exista un incremento en el valor del suelo o en la propiedad debido a la especulación del mercado inmobiliario, y que no sea intervenido por la administración distrital.</t>
  </si>
  <si>
    <t xml:space="preserve">5. Apoyarse en el MIS, y fundamentar el componente Participativo y Comunicacional de la Línea, en clave de desarrollo institucional </t>
  </si>
  <si>
    <t>Por el costo de aplicación de la PPPMAEP, o demás obligaciones urbanísticas o sociales ligadas al desarrollo inmobiliario.</t>
  </si>
  <si>
    <t>El profesional líder de operación urbana en conjunto con el lider social o la Subdirección Poblacional, realizan un cálculo previo de los costos de la PPPMAEP en cada uno de los proyectos inmobiliarios para que sean considerados previo inicio de la estructuración financiera de los proyectos.
El profesional líder de operación urbana verifica que el cálculo previo de los costos de la PPPMAEP esté incluido dentro de los insumos para la estructura financiera del proyecto.</t>
  </si>
  <si>
    <t>Documento con el precálculo de los costos PPPMAEP</t>
  </si>
  <si>
    <t xml:space="preserve">6. Desarrollo de una estrategia pedagógica que sensibilice a los grupos de trabajo, frente a la urgencia de apropiar de y aplicar la PPPMAEP, y con toda una estrategia de seguimiento y control, articulada con el DAP </t>
  </si>
  <si>
    <t>Por dificultades, retrasos o incumplimientos en la gestión predial, que puede ocasionar retrasos o afectaciones financieras en los demás frentes del proyecto.</t>
  </si>
  <si>
    <t>El profesional líder de operación urbana estructura y realiza seguimiento al cronograma específico para la gestión predial en la etapa de estructuración y para el desarrollo del proyecto</t>
  </si>
  <si>
    <t xml:space="preserve"> Cronograma específico para la gestión predial en la etapa de estructuración y para el desarrollo del proyecto</t>
  </si>
  <si>
    <t xml:space="preserve">7. Creación de una agenda de interacción - relacionamiento territorial, de los equipos de trabajo del Instituto con las áreas de influencia de los proyectos, con el fin de conocer e identificar los desarrollos a que haya lugar, en clave de las necesidades sentidas y reales de la población. Todo ello acompañado de una estrategia de formación. </t>
  </si>
  <si>
    <t>Que no existan a nivel distrital, diferentes tipos de incentivos que promuevan la vinculación de otros actores en el desarrollo de VIS/VIP.</t>
  </si>
  <si>
    <t>El profesional líder de operación urbana acompaña al Departamento Administrativo de Planeación en la regulación de incentivos y realiza seguimiento a los incentivos disponibles.</t>
  </si>
  <si>
    <t>Documentos de regulación de incentivos en donde Isvimed haya participado en su formulación.</t>
  </si>
  <si>
    <t xml:space="preserve">8. Estrategia de comunicación e información al interior del ISVIMED y entidades del conglomerado, informando sobre lo avanzado y la urgencia de la delegación para el desarrollo, regeneratividad y sostenibilidad del Instituto en el territorio. </t>
  </si>
  <si>
    <t>Que no existan mecanismos de financiación o de gestión de la demanda que atiendan posibles crecimientos o cambios significativos en variables exógenas de mercado que afecten el cierre financiero de los proyectos. Ejemplo tasas de interés.</t>
  </si>
  <si>
    <t>El instituto monitorea la diferentes problemáticas del mercado y realiza propuestas de oferta institucional para atenderlas.</t>
  </si>
  <si>
    <t>Oferta Institucional</t>
  </si>
  <si>
    <t>9. Crear un cronograma de actividades a desarrollar en el proceso de gestión predial, en la cual se establecen tareas, cronograma de cumplimiento y seguimiento del mismo, con el ánimo de determinar los alcances en cada actividad elaborada.
10. Supervisión y control en el proceso de gestión predial desde el componente comunicacional y la gestión social.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</si>
  <si>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</si>
  <si>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</si>
  <si>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</si>
  <si>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</si>
  <si>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</si>
  <si>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</si>
  <si>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GE12</t>
  </si>
  <si>
    <t>22/09/022</t>
  </si>
  <si>
    <t xml:space="preserve">Se realizaron los siguientes cambios:
- Se incluye control No. 2 que no se había establecido previamente.
- Se ajusta el evento potencial intermedio 4, teniendo en cuenta que la falta de suelo no es solo en suelo de expansión, sino en el suelo general de la ciudad. Dado que los lotes que tiene el instituto, de acuerdo al POT se deben desarrollar mediante los Planes de Renovación Urbana. Por tanto se debe evaluar la posibilidad de ser operadores urbanos o entregar los lotes a operadores urbanos para su desarrollo. 
- Se incluye el evento intermedio No 6 y el control respectivo, relacionado con la inviabllidad técnica, jurídica, financiera, ambiental y/o social de los proyectos en la etapa de prefactiblidad y estudios y diseños.
</t>
  </si>
  <si>
    <t>GE13</t>
  </si>
  <si>
    <t xml:space="preserve">Se realizaron los siguientes cambios: 
- Se ajusta el control 2 (columna P) de la siguiente manera: “La secretaría técnica del CCMPH por parte de la Subdirección de Planeación del Isvimed verifica que lleven a cabo las actividades establecidas en el decreto 0303 de 2019 de la Alcaldía de Medellín, reglamentada mediante la resolución 283 de 2020 del Isvimed".
- En relación con el evento potencial intermedio No 4, se especifica que no se pueden establecer medidas de control toda vez que no depende del Instituto los recursos que son asignados por la Administracón Distrital. </t>
  </si>
  <si>
    <t>GE15</t>
  </si>
  <si>
    <t>Este riesgo de corrupción relacionado con la celebración indebida de contratos para el desarrollo de los proyectos habitacionales, se elimina por decisión de la dirección. Esta decisón se justificó en el hecho de que la contratación de este tipo de servicios, se realiza a través de una fiduciaria, quien es la que finalmente adjudica el contrato en el marco del derecho privado.</t>
  </si>
  <si>
    <t>GE16</t>
  </si>
  <si>
    <t>Se realizaron los siguientes cambios:
- Se ajusta el evento potencial principal (columna F) con la siguiente redacción: “debido al incumplimiento de los proyectos y acciones relacionados con las lineas estratégicas de la política de inquilinatos del Municipio de Medellín que le corresponden a Isvimed”.
- Se ajusta el evento potencial intermedio 1 (columna H) con la siguiente redacción: “Incumplimiento de las funciones de la mesa de trabajo para los inquilinatos”
- Se ajusta el evento potencial intermedio 2 (columna H) con la siguiente redacción: “No se realizan los diagnósticos de las condiciones fisico espaciales de los inquilinatos que derivan en asesorías para la construcción de planes de mejora y/o licenciamiento”.</t>
  </si>
  <si>
    <t>Se ajusta la redacción del evento potencial principal (columna F) de la siguiente manera: "debido a que la oferta institucional para disminuir el déficit cuantitativo habitacional no es suficiente y/o no satisface las necesidades y condiciones de la población que debe ser atendida, en especial aquella en condiciones de pobreza, vulnerabilidad y precariedad."</t>
  </si>
  <si>
    <t>Se elimina evento potencial intermedio 2 “Alguna parte de la población que se atiende no tiene cultura del ahorro”, ya que Desde la el equipo directivo en la mesa de seguimiento de proyectos, se estableció subsidiar diferencialmente a los hogares postulados según su ingreso, ahorro y posibilidad de concurrencia con otros subsidios, ampliando la cobertura y el acceso al subsidio de vivienda. De esta manera para aquellos que hogares que no cuenten con ahorro, se incrementa el monto del subsidio para permitir el cierre financiero y el acceso a la vivienda.</t>
  </si>
  <si>
    <t>Se elimina el evento potencial intermedio 7 ya que la asignación diferencial del subsidio de vivienda a partir de la caracterización de la población, no garantiza el acceso de vivienda a las personas que se postulan al mismo.</t>
  </si>
  <si>
    <t>Se incluye este riesgo relacionado con la existencia de información no confiable y/o relevante para la toma de decisiones relacionadas con la vivienda y el habitat.</t>
  </si>
  <si>
    <t>GE14</t>
  </si>
  <si>
    <t>Se elimina el riesgo GE14 relacionado con la posibilidad de desfinaciación de los proyectos de inversión del Instituto por cambios no planificados a nivel interno en los presupuestos asignados. Lo anterior teniendo en cuenta que para el movimiento de recursos entre rubros o proyectos de inversión se debe surtir un procedimiento ante el DAP y hacienda para que coincidan las posiciones presupuestales de los mismos (pospre), se solicita evaluar la posibilidad de eliminar este riesgo por cuanto no es posible realizar cambios en el presupuesto internamente.</t>
  </si>
  <si>
    <t>GE19, GE20, GE21, GE22, GE23, GE24</t>
  </si>
  <si>
    <t>Se incluyen los riesgos de la línea de Operación Urbana</t>
  </si>
  <si>
    <t>Se incluye este riesgo relacionado con la posibilidad de reducción del presupuesto inicialmente asignado y/o una congelación o no giro de la transferencias distritales para los proyectos de inversión del Instituto, lo cual afecta el cumplimiento de objetivos de plan de desarrollo.</t>
  </si>
  <si>
    <t>Se establece el control 3, no existente anteriormente de la siguiente manera: "El Centro de Analítica Institucional (CAD) utiliza la base de datos vigente de la ECV (Encuesta de Calidad de Vida) para establecer el déficit habitacional desde lo cuantitativo y cualitativo, asi como la base de datos del Sisbén 3 y 4, para mejorar la calidad de los datos de la caracterización de la población.
El Centro de Analítica Institucional (CAD) determina estadísticamente las necesidades de oferta de vivienda según la caracterización de la población objetivo de acuerdo a los lineamientos del procedimiento de gestión de la información."
Se fortalece el control 6 mediante la construcción de la matriz de seguimiento de proyectos,  la cual incluye dentro de las revisiones de prefactibilidad los trámites para los permisos que podrían inviabilizar los proyectos.</t>
  </si>
  <si>
    <t>Se elimina el riesgo GE12 relacionado con el siguiente evento potencial principal: “la posibilidad de que la oferta institucional para disminuir el déficit cuantitativo habitacional no es suficiente y/o no satisface las necesidades y condiciones de la población que debe ser atendida, en especial aquella en condiciones de pobreza, vulnerabilidad y precariedad”. Se reemplaza con el siguiente evento potencial principal: que no sea posible gestionar la entrega material de la solución definitiva de vivienda a los hogares que esperan superar el déficit cuantitativo. Esto se deriva del cambio de enfoque en el planteamiento estratégico del Instituto, orientado a gestionar el déficit cuantitativo de vivienda a través del cumplimiento de los indicadores que para tal fin se incorporan en el Plan de Desarrollo. El déficit cuantitativo de vivienda en la ciudad de Medellín es una variable que tiende por el contrario al aumento, teniendo en cuenta las complejidades sociales del país y la limitación de recursos en los ordenes nacional y territorial.</t>
  </si>
  <si>
    <t>Se elimina este riesgo relacionado con la posibilidad de que la planificación y ejecución de los proyectos de dirección estratégica del Isvimed no impacten en los objetivos del PEHMED, toda vez que se reemplaza por riesgos relacionados con objetivos SMART de la línea de Planeación Estratégica.</t>
  </si>
  <si>
    <t>Se ajusta la redacción de este riesgo para alinearlo con los siguientes objetivos tipo SMART: 
-	Lograr el 95% de cumplimiento de reporte de indicadores en el SMO dentro de los primeros 5 días calendario de cada mes.
-	Reducir a 1 el numero de indicadores con inconsistencias (dato reportado en SMO vs fuente de información) en cada vigencia.
-	Lograr un 95% de cumplimiento del cronograma de publicación de avance de indicadores en plataformas establecidas por el DAP y el DNP de manera mensual.
La nueva redacción del riesgo es la siguiente: “Posibilidad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</si>
  <si>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Se incluye un nuevo riesgo alineado con el objetivo SMART “Lograr que el 100% de los proyectos de inversión cumplan con los estándares técnicos establecidos por el Banco de Proyectos del Distrito de Medellín en cada vigencia.” con la siguiente redacción “Posibilidad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</si>
  <si>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Se elimina este riesgo en el marco de actualización de matrices de acuerdo con los objetivos SMART definidos para línea de acción de planeación social. En este sentido se crean 3 nuevos riesgos relacionados con los siguientes objetivos:
-	Lograr 400 Inquilinatos acompañados socialmente en el cuatrienio 2024-2027
-	Aumentar a 8 el # de dependencias que reportan avance en el cumplimiento de actividades del Plan de Trabajo de la Política Publica de Inquilinatos en la vigencia 2025.
-	Realizar 2 sesiones del Consejo Consultivo en cada vigencia.</t>
  </si>
  <si>
    <t>Se incluye este riesgo relacionado con la posibilidad de “que no sea posible acompañar socialmente a los inquilinatos en el marco de la Política Publica de Inquilnatos”. Este riesgo se incluye en el marco de la actualización de matrices con base en la identificación de objetivos SMART.</t>
  </si>
  <si>
    <t>Se incluye este riesgo relacionado con la posibilidad de “que las dependencias que hacen parte de la implementación de la política Pública de Inquilinatos según normatividad vigente no se vinculen al Plan de Trabajo de la misma”. Este riesgo se incluye en el marco de la actualización de matrices con base en la identificación de objetivos SMART.</t>
  </si>
  <si>
    <t>Se incluye este riesgo relacionado con la posibilidad de “que no sea posible realizar las sesiones del Consejo Consultivo de acuerdo con con la meta del Plan de Desarrollo Distrital vigente”. Este riesgo se incluye en el marco de la actualización de matrices con base en la identificación de objetivos SMART.</t>
  </si>
  <si>
    <t>Se elimina este riesgo por cuanto su identificación se había realizado con respecto al objetivo estratégico “Disminución en el déficit cuantitativo y cualitativo habitacional” el cual fue alineado al indicador de resultado del Plan de Desarrollo relacionado con la entrega de viviendas nuevas o usadas, el cual busca gestionar el déficit cuantitativo mas no disminuirlo. En este sentido la identificación del riesgo, sus causas y controles cambian de manera integral.</t>
  </si>
  <si>
    <t>Impacto</t>
  </si>
  <si>
    <t>Muy Alta
100%</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</si>
  <si>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</si>
  <si>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</si>
  <si>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</si>
  <si>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</si>
  <si>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</si>
  <si>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</si>
  <si>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</si>
  <si>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</si>
  <si>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</si>
  <si>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</si>
  <si>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</si>
  <si>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</si>
  <si>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</si>
  <si>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</si>
  <si>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</si>
  <si>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</si>
  <si>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</si>
  <si>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</si>
  <si>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</si>
  <si>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</si>
  <si>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</si>
  <si>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</si>
  <si>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</si>
  <si>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</si>
  <si>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</si>
  <si>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</si>
  <si>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</si>
  <si>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</si>
  <si>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</si>
  <si>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</si>
  <si>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</si>
  <si>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</si>
  <si>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</si>
  <si>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</si>
  <si>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</si>
  <si>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</si>
  <si>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</si>
  <si>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</si>
  <si>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</si>
  <si>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</si>
  <si>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</si>
  <si>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</si>
  <si>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</si>
  <si>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</si>
  <si>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</si>
  <si>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</si>
  <si>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</si>
  <si>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</si>
  <si>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</si>
  <si>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</si>
  <si>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</si>
  <si>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</si>
  <si>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</si>
  <si>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</si>
  <si>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</si>
  <si>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</si>
  <si>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</si>
  <si>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</si>
  <si>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</si>
  <si>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</si>
  <si>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</si>
  <si>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</si>
  <si>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</si>
  <si>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</si>
  <si>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</si>
  <si>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</si>
  <si>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</si>
  <si>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</si>
  <si>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</si>
  <si>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</si>
  <si>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</si>
  <si>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</si>
  <si>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</si>
  <si>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</si>
  <si>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</si>
  <si>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</si>
  <si>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</si>
  <si>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</si>
  <si>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</si>
  <si>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</si>
  <si>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</si>
  <si>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</si>
  <si>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</si>
  <si>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</si>
  <si>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</si>
  <si>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</si>
  <si>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</si>
  <si>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</si>
  <si>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</si>
  <si>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</si>
  <si>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</si>
  <si>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</si>
  <si>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</si>
  <si>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</si>
  <si>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</si>
  <si>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</si>
  <si>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</si>
  <si>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</si>
  <si>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</si>
  <si>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</si>
  <si>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</si>
  <si>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Económico y Reputacional</t>
  </si>
  <si>
    <t>Plan de accion (solo para la opción reducir)</t>
  </si>
  <si>
    <t>Impacto Inherente</t>
  </si>
  <si>
    <t>Finalizado</t>
  </si>
  <si>
    <t>Leve</t>
  </si>
  <si>
    <t>En curso</t>
  </si>
  <si>
    <t>tipo riesgo</t>
  </si>
  <si>
    <t>Riesgo Operativo</t>
  </si>
  <si>
    <t>Riesgo Tecnológico</t>
  </si>
  <si>
    <t>Riesgo Reputacional</t>
  </si>
  <si>
    <t>Riesgo de Corrupción</t>
  </si>
  <si>
    <t>Riesgo Fiscal</t>
  </si>
  <si>
    <t>Procesos Institucionales</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</si>
  <si>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</si>
  <si>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</si>
  <si>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</si>
  <si>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</si>
  <si>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</si>
  <si>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</si>
  <si>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</si>
  <si>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</si>
  <si>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</si>
  <si>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</si>
  <si>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</si>
  <si>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</si>
  <si>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</si>
  <si>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</si>
  <si>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</si>
  <si>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</si>
  <si>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a información del SMO y en plataformas externa fue reportada de manera oportuna y sin inconsistencias. 
Materialización de Eventos Potenciales Intermedios (Causas): Durante el trimestre dos, no se evidencio materialización de causas. 
Diseño, Efectividad de Controles: Los controles se encuentran adecuadamente diseñados y se aplicaron correctamente durante el segundo trimestre. 
Acciones derivadas de materialización de eventos / fortalecimiento de controles: No aplica por cuanto no ha sido necesario documentar acciones frente a materialización del riesgo o para fortalecer controles.. </t>
  </si>
  <si>
    <t xml:space="preserve">Evidencias de aplicación de Controles: Ficha técnica de indicadores con información reportada en el SMO:  http://sifi2.isvimed.gov.co:83/indicadores. 
Documento de Cronograma del DAP: https://isvimedgovco.sharepoint.com/sites/7Planeacion/Documentos%20compartidos/Forms/AllItems.aspx?id=%2Fsites%2F7Planeacion%2FDocumentos%20compartidos%2FPLAN%20TACTICO%20Johana%20Toro&amp;viewid=e165b9cc%2Dfc1b%2D441e%2D9471%2D59bb3e351ae9.
Formatos de Seguimiento PA-PI: https://isvimedgovco.sharepoint.com/sites/7Planeacion/Documentos%20compartidos/Forms/AllItems.aspx?id=%2Fsites%2F7Planeacion%2FDocumentos%20compartidos%2FPLAN%20TACTICO%20Johana%20Toro%2FEVIDENCIAS%20JUNIO%2FSEGUIMIENTO%20PLATAFORMAS&amp;viewid=e165b9cc%2Dfc1b%2D441e%2D9471%2D59bb3e351ae9. 
Informe de Seguimiento Emitidos por el DAP: https://isvimedgovco.sharepoint.com/sites/7Planeacion/Documentos%20compartidos/Forms/AllItems.aspx?id=%2Fsites%2F7Planeacion%2FDocumentos%20compartidos%2FPLAN%20TACTICO%20Johana%20Toro%2FEVIDENCIAS%20ABRIL%2FSEGUIMIENTO%20PLATAFORMAS&amp;viewid=e165b9cc%2Dfc1b%2D441e%2D9471%2D59bb3e351ae9. 
Soportes DNP PIIP: https://isvimedgovco.sharepoint.com/sites/7Planeacion/Documentos%20compartidos/Forms/AllItems.aspx?id=%2Fsites%2F7Planeacion%2FDocumentos%20compartidos%2FPLAN%20TACTICO%20Johana%20Toro%2FEVIDENCIAS%20JUNIO%2FPIIP&amp;viewid=e165b9cc%2Dfc1b%2D441e%2D9471%2D59bb3e351ae9. 
</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</si>
  <si>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la informacón cumplio con los estandares técnicos establecidos por el Banco de Proyectos del Distrito Medellín. 
Materialización de Eventos Potenciales Intermedios (Causas): Durante el trimestre dos, no se evidencio materialización de causas. 
Acciones derivadas de materialización de eventos / fortalecimiento de controles: No aplica por cuanto no ha sido necesario documentar acciones frente a materialización del riesgo o para fortalecer controles.. </t>
  </si>
  <si>
    <t>Ejecución Financiera Isvimed</t>
  </si>
  <si>
    <t xml:space="preserve">Formatos Formulación de Proyectos - DAP. </t>
  </si>
  <si>
    <t xml:space="preserve">Evidencias de ejecución de controles: https://isvimedgovco.sharepoint.com/:x:/s/7Planeacion/EdUP9V26n-RDraHC0TfsD-wBK1uvLYkunkzgyU6_QP896w?e=wlz7kK
Formatos Formulación de Proyectos y formatos anexo técnico formulado y soportes de formulación MGA: https://isvimedgovco.sharepoint.com/:f:/s/7Planeacion/EuP0RvGq02lEudc2BU2axbkB4oY4ufm8e0UZZwPRjOZJQA?e=ThEe17. 
</t>
  </si>
  <si>
    <t>GE27</t>
  </si>
  <si>
    <t>Se incluye este riresgo de la linea Urbana  relacionado con la posibilidad de "que desde el estudio de viabilidad preliminar hasta finalizar la etapa de estructuración, se inviabilicen los predios con potencial de desarrollo de proyectos de vivienda VIP y/o VIS asignados."</t>
  </si>
  <si>
    <t>GE28</t>
  </si>
  <si>
    <t>Se incluye este riresgo de la linea Urbana  relacionado con la posibilidad de "que no se cuente con las aprobaciones de las entidades correspondientes con relación a permisos ambientales que inviabilicen los predios con potencial de desarrollo de proyectos de vivienda VIP y/o VIS asignados.".</t>
  </si>
  <si>
    <t xml:space="preserve">Lograr que los predios con potencial desarrollo de proyectos de vivienda VIP y/o VIS asignados a la linea Urbana sean viabilizados </t>
  </si>
  <si>
    <t>Línea Urbana</t>
  </si>
  <si>
    <r>
      <t xml:space="preserve">Posibilidad de afectación reputacional </t>
    </r>
    <r>
      <rPr>
        <sz val="11"/>
        <color rgb="FFFF0000"/>
        <rFont val="Arial Narrow"/>
        <family val="2"/>
      </rPr>
      <t xml:space="preserve"> </t>
    </r>
    <r>
      <rPr>
        <sz val="11"/>
        <color theme="1"/>
        <rFont val="Arial Narrow"/>
        <family val="2"/>
      </rPr>
      <t>del Instituto</t>
    </r>
  </si>
  <si>
    <t>reflejada en:
- Requerimientos por parte del Distrito / Concejo Distrital por incumplimiento de metas de Plan de Desarrollo.
- Hallazgos por parte de los entes de control.
- Pqrs y manifestaciones de inconformidad a través de distintos medios que derivan en la perdida de credibilidad en el Instituto.</t>
  </si>
  <si>
    <t>debido a que desde el estudio de viabilidad preliminar hasta finalizar la etapa de estructuración, se inviabilicen los predios con potencial de desarrollo de proyectos de vivienda VIP y/o VIS asignados.</t>
  </si>
  <si>
    <t>Posibilidad de afectación reputacional y económica del Instituto reflejada en requerimientos por parte del Distrito / Concejo Distrital por incumplimiento de metas de Plan de Desarrollo, hallazgos por parte de los entes de control, pqrs y manifestaciones de inconformidad a través de distintos medios que derivan en la perdida de credibilidad en el Instituto, así como posible pérdida de recursos ocasionada por dar continuidad a etapas de la prefactibilidad y estructuración, con resultados que indican que el proyecto no es viable. Lo anterior, debido a que desde el estudio de viabilidad preliminar hasta finalizar la etapa de estructuración, se inviabilicen los predios con potencial de desarrollo de proyectos de vivienda VIP y/o VIS asignados.</t>
  </si>
  <si>
    <t>1. Incompatibilidad con el POT o normas urbanísticas locales. El predio no cumple con los usos del suelo permitidos o condiciones técnicas requeridas por el POT vigente lo cual puede ser identificado desde el estudio de viabilidad preliminar hasta la expedición de las licencias o permisos correspondientes.</t>
  </si>
  <si>
    <t>1.1</t>
  </si>
  <si>
    <r>
      <rPr>
        <b/>
        <sz val="11"/>
        <color theme="1"/>
        <rFont val="Arial Narrow"/>
        <family val="2"/>
      </rPr>
      <t>Etapa de Estudio Preliminar</t>
    </r>
    <r>
      <rPr>
        <sz val="11"/>
        <color theme="1"/>
        <rFont val="Arial Narrow"/>
        <family val="2"/>
      </rPr>
      <t xml:space="preserve">
El profesional del equipo de Línea Urbana encargado del proyecto, consulta las normativas específicas del sector, para determinar que el predio cumple con las condiciones requeridas para el desarrollo del proyecto, de no cumplir con las mismas, el proyecto se inviabiliza.</t>
    </r>
  </si>
  <si>
    <t>Ficha de viabilidad normativa en prefactibilidad de lotes y proyectos</t>
  </si>
  <si>
    <t>1.2</t>
  </si>
  <si>
    <r>
      <rPr>
        <b/>
        <sz val="11"/>
        <color theme="1"/>
        <rFont val="Arial Narrow"/>
        <family val="2"/>
      </rPr>
      <t>Etapa de Estudio Preliminar</t>
    </r>
    <r>
      <rPr>
        <sz val="11"/>
        <color theme="1"/>
        <rFont val="Arial Narrow"/>
        <family val="2"/>
      </rPr>
      <t xml:space="preserve">
El profesional del equipo de Línea Urbana encargado del proyecto, realiza una consulta actualizada con el Departamento Administrativo de Planeación y realiza revisión del manual de estudios y diseños del ISVIMED, para determinar que el predio cumple con las condiciones requeridas para el desarrollo del proyecto, de no cumplir con las mismas, el proyecto se inviabiliza.</t>
    </r>
  </si>
  <si>
    <t>Comunicación oficial recibida por parte del DAP
Ficha de viabilidad normativa en etapa de estructuración de lotes y proyectos</t>
  </si>
  <si>
    <t>2. Restricciones ambientales no identificadas. Áreas de protección ambiental o zonas de riesgo (inundación, remoción, etc.) no detectadas.</t>
  </si>
  <si>
    <r>
      <rPr>
        <b/>
        <sz val="11"/>
        <rFont val="Arial Narrow"/>
        <family val="2"/>
      </rPr>
      <t>Etapa de Estudio Preliminar</t>
    </r>
    <r>
      <rPr>
        <sz val="11"/>
        <rFont val="Arial Narrow"/>
        <family val="2"/>
      </rPr>
      <t xml:space="preserve">
El profesional ambiental del equipo de Línea Urbana encargado del proyecto, solicita información al  a la autoridad ambiental competente que aplique para determinar que no exista ninguna restricción que inviabilice el proyecto. </t>
    </r>
  </si>
  <si>
    <r>
      <rPr>
        <b/>
        <sz val="11"/>
        <color theme="1"/>
        <rFont val="Arial Narrow"/>
        <family val="2"/>
      </rPr>
      <t>Etapa de Estructuración</t>
    </r>
    <r>
      <rPr>
        <sz val="11"/>
        <color theme="1"/>
        <rFont val="Arial Narrow"/>
        <family val="2"/>
      </rPr>
      <t xml:space="preserve">
El profesional ambiental del equipo de Línea Urbana encargado del proyecto, verifica la contratación de estudios ambientales requeridos por la autoridad ambiental por parte del desarrollador o encargado, según aplique, realizando seguimiento mediante cronograma de estudios y entregables técnicos. En caso tal de faltar algún componente se solicitara al desarrollador o al encargado allegar la información faltante.</t>
    </r>
  </si>
  <si>
    <t>Cronograma de estudios y entregables técnicos
Minutas de contratos</t>
  </si>
  <si>
    <t>3. Saneamiento jurídico incompleto del predio. El predio presenta conflictos de propiedad, limitaciones o embargos.</t>
  </si>
  <si>
    <t>El profesional del equipo de Línea Urbana encargado del proyecto, revisa los documentos de tenencia del predio con los que se cuenta y el estado de los mismos en el VUR, y con el apoyo de un profesional jurídico designado, realiza diagnóstico jurídico inicial para determinar que el predio este libre de gravámenes o que si los tiene, puedan ser saneados dentro de los tiempos esperados para desarrollar el proyecto. Así mismo se verifica que las areas dle predio coincidan en todos los documentos en donde se establece la propiedad del predio.</t>
  </si>
  <si>
    <t>Estudio de títulos
Ficha de viabilidad normativa en prefactibilidad de lotes y proyectos
Certificado de libertad y tradición
Matrícula Inmobiliaria
Revisión de folios de las escrituras del predio.</t>
  </si>
  <si>
    <t>4. Superposición de derechos de terceros. Presencia de posesiones, ocupaciones o servidumbres no registradas.</t>
  </si>
  <si>
    <t>El profesional del equipo de Línea Urbana encargado del proyecto, realiza inspección física y verificación catastral con el apoyo de un profesional jurídico designado para verificar que el predio no tenga posesiones, ocupaciones o servidumbres no registradas, que dependiendo de las características podrán inviabilizar o establecer una ruta para el saneamiento del predio.</t>
  </si>
  <si>
    <t>Archivo fotográfico de visita al predio
Ficha de viabilidad normativa en prefactibilidad de lotes y proyectos</t>
  </si>
  <si>
    <t>5. El predio no cumple condiciones de accesibilidad, topografía, estudios de suelos o servicios públicos para el desarrollo del proyecto.  Lotes en zonas no urbanizadas, sin redes de servicios o con pendiente excesiva.</t>
  </si>
  <si>
    <t>5.1</t>
  </si>
  <si>
    <r>
      <rPr>
        <b/>
        <sz val="11"/>
        <color theme="1"/>
        <rFont val="Arial Narrow"/>
        <family val="2"/>
      </rPr>
      <t>Etapa de Estudio Preliminar</t>
    </r>
    <r>
      <rPr>
        <sz val="11"/>
        <color theme="1"/>
        <rFont val="Arial Narrow"/>
        <family val="2"/>
      </rPr>
      <t xml:space="preserve">
El profesional del equipo de Línea Urbana encargado del proyecto, verifica las fichas técnicas, planos topográficos y disponibilidad de redes con EPM u operador local para garantizar condiciones de accesibilidad, topografía y servicios públicos, en caso contrario, se deberá costear las obras necesarias para lograr las condiciones esperadas para que la dirección decida si se prioriza la financiación de las mismas o por el contrario se inviabiliza el proyecto.</t>
    </r>
  </si>
  <si>
    <t>Documento de disponibilidad de servicios públicos
Levantamiento topográfico
Ficha de viabilidad normativa en prefactibilidad de lotes y proyectos</t>
  </si>
  <si>
    <r>
      <rPr>
        <b/>
        <sz val="11"/>
        <rFont val="Arial Narrow"/>
        <family val="2"/>
      </rPr>
      <t>Etapa de Estructuración</t>
    </r>
    <r>
      <rPr>
        <sz val="11"/>
        <rFont val="Arial Narrow"/>
        <family val="2"/>
      </rPr>
      <t xml:space="preserve">
El profesional del equipo de Línea Urbana encargado del proyecto, vela por la contratación de estudios técnicos  requeridos para el desarrollo del proyecto por parte del desarrollador y los valida según lo definido en manual de estudios y diseños de ISVIMED, en caso tal de faltar algún componente se solicitara al desarrollador o al encargado realizar la respectiva contratación.</t>
    </r>
  </si>
  <si>
    <t xml:space="preserve">Lista de verificación de estudios y diseños </t>
  </si>
  <si>
    <t>6. Conflictos sociales o resistencia de comunidades aledañas. Oposición comunitaria por desinformación o impactos percibidos.</t>
  </si>
  <si>
    <t>6.1</t>
  </si>
  <si>
    <r>
      <rPr>
        <b/>
        <sz val="11"/>
        <color theme="1"/>
        <rFont val="Arial Narrow"/>
        <family val="2"/>
      </rPr>
      <t>Etapa de Estudio Preliminar</t>
    </r>
    <r>
      <rPr>
        <sz val="11"/>
        <color theme="1"/>
        <rFont val="Arial Narrow"/>
        <family val="2"/>
      </rPr>
      <t xml:space="preserve">
El profesional del equipo Social del ISVIMED encargado del proyecto, elabora un diagnóstico social y mapa de actores clave para el proyecto, para lo cual se diligencia una matriz de actores; en el caso de que no sea posible contar con el apoyo de la población se podrá inviabilizar el proyecto.</t>
    </r>
  </si>
  <si>
    <t>Revisión de matriz de actores y participación</t>
  </si>
  <si>
    <t>6.2</t>
  </si>
  <si>
    <r>
      <rPr>
        <b/>
        <sz val="11"/>
        <color theme="1"/>
        <rFont val="Arial Narrow"/>
        <family val="2"/>
      </rPr>
      <t>Etapa de Estructuración</t>
    </r>
    <r>
      <rPr>
        <sz val="11"/>
        <color theme="1"/>
        <rFont val="Arial Narrow"/>
        <family val="2"/>
      </rPr>
      <t xml:space="preserve">
El profesional del equipo Social del ISVIMED encargado del proyecto, coordina y garantiza que se realice la socialización temprana y garantiza la participación ciudadana de las comunidades aledañas desde la etapa de prefactibilidad del proyecto para evitar conflictos sociales o resistencia a la ejecución del proyecto, en el caso de que no sea posible contar con el apoyo de la población se podrá inviabilizar el proyecto.</t>
    </r>
  </si>
  <si>
    <t>Listado de asistencia de las Jornadas de socialización y presentaciones realizadas
Ficha de viabilidad normativa en prefactibilidad de lotes y proyectos</t>
  </si>
  <si>
    <t>7. Presupuesto estructurado con información primaria incompleta. Cálculos preliminares sin consolidación de costos por componente técnico, ambiental y social.</t>
  </si>
  <si>
    <t xml:space="preserve">El profesional financiero del equipo de Línea Urbana encargado del proyecto, revisa que los costos sean estructurados con insumos técnicos reales, completos e incluyan imprevistos, en caso tal de faltar algún componente se solicitara al desarrollador o al encargado, de incluirlos y ajustar el presupuesto. </t>
  </si>
  <si>
    <t>Presupuesto validado con interventoría (si aplica)
Presupuesto validado por equipo financiero de ISVIMED (si aplica)</t>
  </si>
  <si>
    <t>8. Dificultar para lograr el cierre financiero esperado del proyecto.</t>
  </si>
  <si>
    <t>El profesional del equipo de Línea Urbana encargado del proyecto, realiza un análisis de mercado preliminar de la zona para determinar que los valores por los que se espera ofertar el proyecto estén de acuerdo al mercado inmobiliario del sector, en caso de que los valores del proyecto sean superiores a los de la zona, se podría tomar la decisión de inviabilizar el proyecto.</t>
  </si>
  <si>
    <t>Documento con análisis de mercado preliminar
Ficha de viabilidad normativa en prefactibilidad de lotes y proyectos</t>
  </si>
  <si>
    <t>9. Falta de articulación con entidades responsables de licenciamiento. 	No concertar la información necesaria para la obtención de la licencia o permiso con curadurías, planeación, EPM, entre otros, desde el inicio del proyecto hasta el final de la estructuración.</t>
  </si>
  <si>
    <t>El profesional del equipo de Línea Urbana encargado del proyecto, coordina mesas técnicas con actores claves para la obtención de permisos y licencias desde inicio de la estructuración, verificando en cada caso los requisitos de cada entidad según el listado y/o matriz de chequeo, que se cumpla con la totalidad de lo requerido según los tiempos esperados; en caso tal de no contar con algún documento o tramite requerido se deberá gestionar con quien corresponda la entrega del mismo ante la entidad correspondiente.</t>
  </si>
  <si>
    <t>Listado y/o matrices de chequeo de cada entidad encargada de emitir los permisos.
Permisos o licencias aprobadas</t>
  </si>
  <si>
    <t xml:space="preserve">Contar con las aprobaciones de las entidades correspondientes con relación a permisos ambientales establecidos en el manual de estudios y diseños.
</t>
  </si>
  <si>
    <t>Linea Urbana</t>
  </si>
  <si>
    <t>Posibilidad de afectación reputacional</t>
  </si>
  <si>
    <t>reflejada en:
- Requerimientos por parte del Distrito / Concejo Distrital por incumplimiento de metas de Plan de Desarrollo.
- Pqrs y manifestaciones de inconformidad a través de distintos medios que derivan en la perdida de credibilidad en el Instituto.</t>
  </si>
  <si>
    <t>debido a que no se cuente con las aprobaciones de las entidades correspondientes con relación a permisos ambientales que inviabilicen los predios con potencial de desarrollo de proyectos de vivienda VIP y/o VIS asignados.</t>
  </si>
  <si>
    <t>Posibilidad de afectación reputaciona reflejada en requerimientos por parte del Distrito / Concejo Distrital por incumplimiento de metas de Plan de Desarrollo, Pqrs y manifestaciones de inconformidad a través de distintos medios que derivan en la perdida de credibilidad en el Instituto, debido a que no se cuente con las aprobaciones de las entidades correspondientes con relación a permisos ambientales que inviabilicen los predios con potencial de desarrollo de proyectos de vivienda VIP y/o VIS asignados.</t>
  </si>
  <si>
    <t>Que no se entregue la información de acuerdo con los criterios establecidos en la normatividad aplicable a cada permiso ambiental.</t>
  </si>
  <si>
    <t xml:space="preserve">1. </t>
  </si>
  <si>
    <t>El profesional ambiental de la linea urbana revisa que los estudios y diseños para efectos de permisos ambientales cumplan con la la normatividad aplicable.</t>
  </si>
  <si>
    <t>Permisos / autorizaciones de la autoridad ambiental competente</t>
  </si>
  <si>
    <t>Evaluar la posibilidad de estructurar una lista de chequeo para la revisión de requisitos relacionados con la presentación de información para trámites ambientales</t>
  </si>
  <si>
    <t>Se niega el permiso por parte de la autoridad ambiental debido a que en la revisión y análisis de las actividades propuestas por el Instituto para mitigar los impactos ambientales, considera que no son suficientes</t>
  </si>
  <si>
    <t>2.</t>
  </si>
  <si>
    <t>El profesional ambiental de la linea urbana gestiona espacios de encuentro con la autoridad ambiental para evaluar las condiciones ambientales de los predios y determinar cursos de acción para viabilizar o no la gestión de los permisos ambientales</t>
  </si>
  <si>
    <t>Identificación de Riesgos (El riesgo y sus causas continúan vigentes de acuerdo al contexto?):
Tanto el riesgos como sus causas continúan vigentes por cuanto el riesgo esta recién identificado.
Materialización de Evento Potencial Principal (Riesgo): Con corte de junio de 2025 se materializa el riesgo. Se identifica que el proyecto Versalles no cumple con las condiciones financieras para que el proyecto sea viable comercialmente. En este sentido el equipo de línea urbana está analizando si ajustando las condiciones técnicas se puede reducir costos para viabilizar el proyecto. Se proyecta tener información adicional que viabilice o inviabilice el proyecto para el cuarto trimestre del 2025.
Materialización de Eventos Potenciales Intermedios (Causas): Se materializa la causa No. 8 para el proyecto Versalles que tiene que ver con la dificultad para lograr el cierre financiero esperado del proyecto. Las acciones a desarrollar son las mismas que se relacionan en el punto anterior.
Diseño, Efectividad de Controles:Los controles definidos se encuentran adecuadamente diseñados y se aplican en las etapas correspondientes para los proyectos Colina de Occidente, Breeze, El Chispero, Acacias de los Bernal, Versalles.
Acciones derivadas de materialización de eventos / fortalecimiento de controles: Con respecto a la materialización del riesgo en el proyecto Versalles el equipo de línea urbana está analizando si ajustando las condiciones técnicas se puede reducir costos para viabilizar el proyecto. Se proyecta tener información adicional que viabilice o inviabilice el proyecto para el cuarto trimestre del 2025.</t>
  </si>
  <si>
    <t>Evidencia de materialización del riesgo en el proyecto Versalles
https://isvimedgovco.sharepoint.com/:f:/s/7Planeacion-Pla_Urbanistica/EvoAZJWuGGhFr5l1rs6j0gcBm7tJEoCOQBkK9xaRP-l-Ng?e=b6dTxY
Evidencia de aplicación de controles:
https://isvimedgovco.sharepoint.com/sites/7Planeacion-Pla_Urbanistica</t>
  </si>
  <si>
    <t>Identificación de Riesgos (El riesgo y sus causas continuan vigentes de acuerdo al contexto?):
Tanto el riesgos como sus causas son vigentes de acuerdo al análisis del contexto,
Materialización de Evento Potencial Principal (Riesgo): No se ha materializado el riesgos durante el trimestre toda vez que no se han gestionado permisos ambientales.
Materialización de Eventos Potenciales Intermedios (Causas): No se han materializado las causas durante el trimestretoda vez que no se han gestionado permisos ambientales.
Diseño, Efectividad de Controles: No se han aplicado a la fecha, toda vez que no se han tramitado permisos ambientales y por lo tanto no se puede concluir frente a su efectividad.
Acciones derivadas de materialización de eventos / fortalecimiento de controles: No aplica por cuanto a la fecha no se han tramitado permisos ambientales.</t>
  </si>
  <si>
    <t>No aplica por cuanto al corte de este seguimiento no se han gestionado permisos ambientales</t>
  </si>
  <si>
    <t>SEGUIMIENTO TRIMESTRE 3 DE 2025</t>
  </si>
  <si>
    <t>Objetivo / Requisto de referencia</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</si>
  <si>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</si>
  <si>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r>
      <t xml:space="preserve">El riesgo y sus causas continuan vigentes de acuerdo al contexto? (Ver Columnas F y H): Tanto el riesgos como sus causas continúan vigentes por cuanto los proyectos continuan en etapa pre operativa de estructuracion
</t>
    </r>
    <r>
      <rPr>
        <sz val="11"/>
        <rFont val="Arial Narrow"/>
        <family val="2"/>
      </rPr>
      <t xml:space="preserve">Se materializó el Riesgo?  (Evento Potencial Principal. Columna F): 
Materialización de Evento Potencial Principal (Riesgo): Con corte a septiembre de 2025 no se materializa el riesgo. El equipo de línea urbana, junto con Casa para Mi - ARGOS  están ajustando las condiciones técnicas del proyecto Versalles para reducir costos y lograr su viabilización. Actualmente está en revision el modelo financiero, la actualizacion de las obligaciones urbanisticas presentadas en la ficha (37.5millones) aumentaron el valor de la unidad de vivienda a 141 SMMLV. Se continua evaluando optimizacion.
</t>
    </r>
    <r>
      <rPr>
        <sz val="11"/>
        <color theme="1"/>
        <rFont val="Arial Narrow"/>
        <family val="2"/>
      </rPr>
      <t xml:space="preserve">
Se materializaron las causas? (Eventos Potenciales Intermedios. Columna H): Con corte a septiembre de 2025 no se materializan las causas listadas.
Los Controles están bien  diseñados, se aplican conforme al diseño  y son efectivos? (Ver controles en la columna P / Concluir frente a cada control) Los controles definidos se encuentran adecuadamente diseñados y se aplican en las etapas correspondientes para los proyectos Colina de Occidente, Breeze, El Chispero, Acacias de los Bernal, Versalles.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NA</t>
    </r>
  </si>
  <si>
    <t xml:space="preserve">
Ficha de viabilidad normativa en prefactibilidad de lotes y proyectos: https://isvimedgovco.sharepoint.com/:f:/s/7Planeacion-Pla_Urbanistica/EsS8_U86NnxGiQb1sdXWwasBDq9JmG8xKbk2q9oom-6b1A?e=6frn7F
"Cronograma de estudios y entregables técnicos: https://isvimedgovco.sharepoint.com/:x:/s/7Planeacion-Pla_Urbanistica/EeS1sBq4TI5CsnOVVsQi2NAB1PmA0cOMCckQBY0lz65bug?e=PThksl
Minutas de contratos: https://isvimedgovco.sharepoint.com/:f:/s/7Planeacion-Pla_Urbanistica/En5BDoqXf_BPuLUTHUAkZzsBGAqLbrs2upSMCrp7UN8Gbg?e=imDoeW
Certificado de libertad y tradición, Matrícula Inmobiliaria: https://isvimedgovco.sharepoint.com/:f:/s/7Planeacion-Pla_Urbanistica/EsG3VImFuNdIl2PkpwXtGJEBMOl05S3IMx8imDNsjoPgwA?e=ha12kA
Levantamiento topográfico: https://isvimedgovco.sharepoint.com/:f:/s/7Planeacion-Pla_Urbanistica/Ev-OFz8QOqdNjqPmWzL5CUsB-cv9_Md2BhVcyvmKZkVk9Q?e=zRHNzR</t>
  </si>
  <si>
    <t>El riesgo y sus causas continuan vigentes de acuerdo al contexto? (Ver Columnas F y H): Tanto el riesgos como sus causas son vigentes de acuerdo al análisis del contexto.
Se materializó el Riesgo?  (Evento Potencial Principal. Columna F): No se ha materializado el riesgo durante el trimestre, toda vez que no se han gestionado permisos ambientales.
Se materializaron las causas? (Eventos Potenciales Intermedios. Columna H): No se ha materializado el riesgo durante el trimestre, toda vez que no se han gestionado permisos ambientales.
Los Controles están bien  diseñados, se aplican conforme al diseño  y son efectivos? (Ver controles en la columna P / Concluir frente a cada control): No se han aplicado a la fecha, toda vez que no se han tramitado permisos ambientales y por lo tanto no se puede concluir frente a su efectividad.
Que acciones propones o se están llevando a cabo para gestionar los riesgos y las causas que se materializaron? (Si no aplica colocar NA): No aplica por cuanto a la fecha no se han tramitado permisos ambientales.
Que acciones propones o se están llevando a cabo para fortalecer los controles? (Revisa también si se establecieron acciones en la columna AJ ): se gestionó ante el Ärea Metropolitana del Valle de Aburrá las "hojas de vida" para los tramites de aprovechamiento forestal y ocupación de cauce, las cuales establecen las condiciones mínimas que se deben cumplir.</t>
  </si>
  <si>
    <t>https://isvimedgovco.sharepoint.com/:b:/s/7Planeacion/EfXZJ2dKI8RMhxpfM5L41qUB7DO8YAtCJDEfzeQUuxgvzA?e=Uluu4K
https://isvimedgovco.sharepoint.com/:b:/s/7Planeacion/EWdhSRJZAVVBim1jWpBWzRoBpsKPjEgt5BS-1I_HSyt7cQ?e=HGyojK</t>
  </si>
  <si>
    <t>Identificación de Riesgos: El riesgo continua vigente de acuerdo al análisis del contexto.
Materialización de Evento Potencial Principal: No se materializa toda vez que el convenio interadministrativo 460100078 de 2023 entre el Distrito y el ISVIMED sigue vigente.
Materialización de Evento Potencial Intermedio: No se evidencia materialización del evento de causa 1,  toda vez que el convenio interadministrativo 460100078 de 2023 entre el Distrito y el ISVIMED fue suscrito y continua vigente.
El evento de causa 2. Actualmente el ISVIMED se encuentra en la búsqueda de predios públicos potenciales en áreas de renovación, consolidación y conservación para la generación de vivienda nueva bajo diferentes modalidades de redensificación del territorio localizaciones estratégicas Esta actividad ha derivado en la exploración de diferentes figuras de gestión de los potenciales desarrollos para los cuales se ha identificado oportunidad de definir modelos para el Instituto como entidad gestora y en otros casos de explorar la reglamentación normativa y ajuste del plan de ordenamiento territorial y el Decreto 893 de 2017 para poder operar de una manera más ágil nuevos proyectos de vivienda en suelos de consolidación. De igual manera el Isvimed sigue con la delegación vigente de la operación del Plan Parcial La Candelaria. 
Diseño, Efectividad de Controles: 
Control 1. Se encuentra adecuadamente diseñado y demostró su efectividad al suscribirse el convenio interadministrativo 460100078 de 2023 entre el Distrito y el ISVIMED.
Estado de acciones derivadas del seguimiento a riesgos: No aplica.</t>
  </si>
  <si>
    <t>Identificación de Riesgos: El riesgo continua vigente de acuerdo al análisis del contexto.
Materialización de Evento Potencial Principal: No materializado toda vez que el equipo técnico y jurídico ha identificado que el Isvimed cuenta con las herramientas jurídicas y organizacionales a la fecha para las actividades que deben ser ejecutadas frente al convenio interadministrativo 460100078 de 2023, progresivamente como se define desde el objetivo, el equipo técnico y jurídico seguirá evaluando año tras año las necesidades de ajuste a nivel organizacional. De igual manera, el Isvimed ya cuenta para el periodo con el equipo de operación urbana conformado.
Materialización de Evento Potencial Intermedio: No materializado toda vez que se están cumpliendo las obligaciones derivadas del convenio interadministrativo anteriormente citado.
Diseño, Efectividad de Controles: Actualmente el equipo técnico se encuentra revisando los procedimientos aprobados en el SIG y MGO para poder estandarizar y desagregar las actividades estratégicas de las operativas para poder mejorar el funcionamiento esperado de la operación urbana. 
Estado de acciones derivadas del seguimiento a riesgos: No aplica.</t>
  </si>
  <si>
    <t>Identificación de Riesgos: 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Diseño, Efectividad de Controles: se han activado los controles respectivos.  El equipo de operación urbana procesó la  totalidad de la caracterización socioeconómica del Plan Parcial La Candelaria, definiendo las fichas por cada UAU para definir los retos en las estrategias a implementar de gestión asociada para la viabilidad  gestión de estas en términos de negociación con hogares, hogares con unidades económicas y unidades económicas. A su vez el equipo técnico, simuló la aplicación de las compensaciones requeridas en la Política de Protección a Moradores obligatoria por el Distrito para determinar el costo social con cargo al proyecto para poder mitigar riesgos en la inviabilidad de la gestión y desarrollo del proyecto e incentivar a los hogares a ser participes del desarrollo.
Estado de acciones derivadas del seguimiento a riesgos: No aplica</t>
  </si>
  <si>
    <t>Identificación de Riesgos:El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
Diseño, Efectividad de Controles: se han activado los controles respectivos.  El equipo de operación urbana procesó la  totalidad de la caracterización socioeconómica del Plan Parcial La Candelaria, definiendo las fichas por cada UAU para definir los retos en las estrategias a implementar de gestión asociada para la viabilidad  gestión de estas en términos de negociación con hogares, hogares con unidades económicas y unidades económicas. A su vez el equipo técnico, simuló la aplicación de las compensaciones requeridas en la Política de Protección a Moradores obligatoria por el Distrito para determinar el costo social con cargo al proyecto para poder mitigar riesgos en la inviabilidad de la gestión y desarrollo del proyecto e incentivar a los hogares a ser participes del desarrollo. A su vez se está explorando la posibilidad de generar mixtura de tipologías de vivienda para poder equilibrar el costo final del proyecto con participación de otros actores. 
Estado de acciones derivadas del seguimiento a riesgos: No aplica</t>
  </si>
  <si>
    <t>El riesgo y sus causas continuan vigentes de acuerdo al contexto? El riesgo continúa y sus causas continuan vigentes de acuerdo al analisis del contexto interno y externo. 
Se materializó el Riesgo?  (Evento Potencial Principal: Durante el trimestre tres, no se materializo el riesgo, toda a información del SMO y en plataformas externa fue reportada de manera oportuna y sin inconsistencias. 
Se materializaron las causas? (Eventos Potenciales Intermedios):  Durante el trimestre tres, no se evidencio materialización de causas. 
Los Controles están bien  diseñados, se aplican conforme al diseño  y son efectivos? ( Los controles se encuentran adecuadamente diseñados y se aplicaron correctamente durante el tercer trimestre. 
Que acciones propones o se están llevando a cabo para gestionar los riesgos y las causas que se materializaron? N/A
Que acciones propones o se están llevando a cabo para fortalecer los controles? No aplica por cuanto no ha sido necesario documentar acciones frente a materialización del riesgo o para fortalecer controles.</t>
  </si>
  <si>
    <r>
      <rPr>
        <b/>
        <sz val="11"/>
        <color theme="1"/>
        <rFont val="Arial Narrow"/>
        <family val="2"/>
      </rPr>
      <t xml:space="preserve">Evidencias de aplicación de Controles
Ficha técnica de indicadores con información reportada en el SMO: </t>
    </r>
    <r>
      <rPr>
        <sz val="11"/>
        <color theme="1"/>
        <rFont val="Arial Narrow"/>
        <family val="2"/>
      </rPr>
      <t xml:space="preserve"> http://sifi2.isvimed.gov.co:81/indicadores.
</t>
    </r>
    <r>
      <rPr>
        <b/>
        <sz val="11"/>
        <color theme="1"/>
        <rFont val="Arial Narrow"/>
        <family val="2"/>
      </rPr>
      <t>Correo electrónico con solicitud de cargue para indicadores:</t>
    </r>
    <r>
      <rPr>
        <sz val="11"/>
        <color theme="1"/>
        <rFont val="Arial Narrow"/>
        <family val="2"/>
      </rPr>
      <t xml:space="preserve"> https://isvimedgovco.sharepoint.com/sites/7Planeacion/Documentos%20compartidos/Forms/AllItems.aspx?id=%2Fsites%2F7Planeacion%2FDocumentos%20compartidos%2FEVIDENCIAS%20CORREO%20PARA%20CARGUE%20DE%20INDICADORES&amp;viewid=e165b9cc%2Dfc1b%2D441e%2D9471%2D59bb3e351ae9</t>
    </r>
  </si>
  <si>
    <t>El riesgo y sus causas continuan vigentes de acuerdo al contexto? El riesgo continúa y sus causas continuan vigentes de acuerdo al analisis del contexto interno y externo. 
Se materializó el Riesgo?  : Durante el trimestre tres, no se materializo el riesgo, toda la informacón cumplio con los estandares técnicos establecidos por el Banco de Proyectos del Distrito Medellín.
Se materializaron las causas? Durante el trimestre tres no se evidencio materialización de causas. 
Acciones derivadas de materialización de eventos / fortalecimiento de controles: No aplica por cuanto no ha sido necesario documentar acciones frente a materialización del riesgo o para fortalecer controles.</t>
  </si>
  <si>
    <t>Evidencia de Ejecución de Controles: https://isvimedgovco.sharepoint.com/sites/7Planeacion/Documentos%20compartidos/Forms/AllItems.aspx?id=%2Fsites%2F7Planeacion%2FDocumentos%20compartidos%2FPLAN%20TACTICO%20Johana%20Toro%2FEVIDENCIAS%20JULIO%2FPROYECTO%20PP%202026&amp;viewid=e165b9cc%2Dfc1b%2D441e%2D9471%2D59bb3e351ae9&amp;newTargetListUrl=%2Fsites%2F7Planeacion%2FDocumentos%20compartidos&amp;viewpath=%2Fsites%2F7Planeacion%2FDocumentos%20compartidos%2FForms%2FAllItems%2Easpx
Formatos Formulación de Proyectos y formatos anexo técnico formulado y soportes de formulación MGA: https://isvimedgovco.sharepoint.com/sites/7Planeacion/Documentos%20compartidos/Forms/AllItems.aspx?id=%2Fsites%2F7Planeacion%2FDocumentos%20compartidos%2FPLAN%20TACTICO%20Johana%20Toro%2FEVIDENCIAS%20JULIO%2FPROYECTO%20PP%202026&amp;viewid=e165b9cc%2Dfc1b%2D441e%2D9471%2D59bb3e351ae9&amp;newTargetListUrl=%2Fsites%2F7Planeacion%2FDocumentos%20compartidos&amp;viewpath=%2Fsites%2F7Planeacion%2FDocumentos%20compartidos%2FForms%2FAllItems%2Easpx</t>
  </si>
  <si>
    <t>El riesgo y sus causas continuan vigentes de acuerdo al contexto? (Ver Columnas F y H): Tanto el evento potencial principal como los intermedios(eventos de causa) no continuan vigentes, de acuerdo con el análisis del contexto.
Materialización del Riesgo: no se materializa el evento potencial principal ya que la programación del Consejo Consultivo está para ejecutarse semestralmente cada sesión convocada; por lo tanto, el próximo está para convocatoria en el mes de diciembre.
Se materializaron las causas? (Eventos Potenciales Intermedios. Columna H): causa 1: no se materializa la causa ya que las dependencias han cumplido con el cronograma de reuniones
Causa 2: no se materializa el riesgo, ya que los representantes de las mesas comunales y corregimentales participan de la Mesa Distrital de Vivienda y Hábitat y se ha logrado sesionar con mesas comunales y corregimentales.
Los Controles están bien  diseñados, se aplican conforme al diseño  y son efectivos? (Ver controles en la columna P / Concluir frente a cada control): Los controles están adecuadamente diseñados y se aplican correctamente con relación a los eventos de causa 1 y 2.
Que acciones propones o se están llevando a cabo para gestionar los riesgos y las causas que se materializaron? (Si no aplica colocar NA): No se consideran necesarias ya que los riesgos no se materializaron.
Que acciones propones o se están llevando a cabo para fortalecer los controles? (Revisa también si se establecieron acciones en la columna AJ ): Se ha diseñado un formulario para recopilar información importante de las mesas comunales y corregimentales de vivienda y hábitat.</t>
  </si>
  <si>
    <t>Evidencias Aplicación de Control 1: No hay evidencias ya que no se realiza la sesión, esta está programada para el mes de diciembre.
Evidencia Aplicación de Control 2: 
Evidencia 1: acta, listado de asistencia y presentación de la Mesa Distrital de Vivienda y Hábitat en el mes de julio: https://isvimedgovco.sharepoint.com/:f:/s/7Planeacion-Pla_Social/EmqoS4oNWC9KncWVYg397wkBFTa7FqJl6xQP5JKZjCjvdg?e=qINFzi
Evidencia 2: listado de asistencia de la Mesa Comunal de Vivienda y Hábitat Guayabal - Comuna 15: https://isvimedgovco.sharepoint.com/:f:/s/7Planeacion-Pla_Social/Euw1hvQugpNFjs7UzjiB1PgBl5Zj7baMWahkm7C2Fa7oBg?e=l5y7kv</t>
  </si>
  <si>
    <t>El riesgo y sus causas continuan vigentes de acuerdo al contexto? (Ver Columnas F y H):  Tanto el evento potencial principal como los intermedios (eventos de causas) no continuan vigentes, de acuerdo con el analisis del contexto.
Se materializó el Riesgo?  (Evento Potencial Principal. Columna F):   No se materializa, toda vez que se evidencia cumplimiento de los proyectos y acciones de la política pública de inquilinatos durante el trimestre. Como el cumplimiento de la  Mesa de trabajo para los Inquilinatos de Medellín, la realización de articulación con las dependencias y entidades del conglomerado público llevando la oferta institucional a la población habitante de inquilinatos, entre otros.
Se materializaron las causas? (Eventos Potenciales Intermedios. Columna H):  Evento potencial intermedio 1: No se materializa, ya que se realiza microferias de servicios para inquilinatos acercando la oferta institucional de las dependencias y organizaciones vinculadas con la política pública, dando cobertura a poblacion habitante y administradores. Evento potencial intermedio 2: No se materializa este evento, toda vez que han realizado las microferias en diferentes espacios de la ciudad sin que se presente eventos de seguridad  y convivencia . Evento potencial intermedio 3: No se materializa el evento, ya que contamos con un equipo para llevar a cabo las acciones de acompañamiento social.
Los Controles están bien  diseñados, se aplican conforme al diseño  y son efectivos? (Ver controles en la columna P / Concluir frente a cada control):   Los controles estan adecuadamente diseñados y se aplican correctamente con relación a los eventos de causa 1-2 y 3.
Que acciones propones o se están llevando a cabo para gestionar los riesgos y las causas que se materializaron? (Si no aplica colocar NA)
 No son necesarias debido a que los riesgos no se materializaron.
Que acciones propones o se están llevando a cabo para fortalecer los controles? (Revisa también si se establecieron acciones en la columna AJ ): No se cuenta con acciones en la columna AJ de esta Matriz.</t>
  </si>
  <si>
    <t xml:space="preserve">https://isvimedgovco.sharepoint.com/:f:/s/7Planeacion-Pla_Social/EiCF90RwMhFDi4W-SR8NXHIBPg-kMp8Hl_uItDnULfwejw?e=cVONba                                           https://isvimedgovco.sharepoint.com/:x:/s/7Planeacion-Pla_Social/ETPCx-W-mdZEifJphRGoFAcBVmBew4ikZ5nfsvS15RZChg?e=eER2P3                      </t>
  </si>
  <si>
    <t>El riesgo y sus causas continuan vigentes de acuerdo al contexto? (Ver Columnas F y H): Tanto el evento potencial principal como los intermedios (eventos de causa) no continuan vigentes, de acuerdo con el análisis del contexto.
Se materializó el Riesgo?  (Evento Potencial Principal. Columna F): No se materializa toda vez que se evidencia el cumplimiento de las acciones y proyectos de la polítics pública de Inquilinatos  durante el trimestre. Se realiza articulación  con las entidades y dependencias del distrito para el acompañamiento social a la población habitante de Inquilinatos por medio de las microferisas de servicios en diferentes puntos de la ciudad.
Se materializaron las causas? (Eventos Potenciales Intermedios. Columna H):  Evento potencial intermedio 1: No se materializa, ya que por medio de las reuniones de la Mesa de trabajo para los inquilinatos de Medellín se realiza la revisión de las actividades a llevar a cabo por las dependincias afines y con la estrategia de las  microferias se realiza el acompañamiento social a la población habitante de inquilinatos.
Los Controles están bien  diseñados, se aplican conforme al diseño  y son efectivos? (Ver controles en la columna P / Concluir frente a cada control):  Los controles estan adecuadamente diseñados y se aplican correctamente con relación a los eventos de causa 1-2 y 3.
Que acciones propones o se están llevando a cabo para gestionar los riesgos y las causas que se materializaron? (Si no aplica colocar NA)
No son necesarias debido a que los riesgos no se materializaron.
Que acciones propones o se están llevando a cabo para fortalecer los controles? (Revisa también si se establecieron acciones en la columna AJ ):  No so necesarias, ya que las actividades se han llevado a cabo.</t>
  </si>
  <si>
    <t xml:space="preserve">https://isvimedgovco.sharepoint.com/:f:/s/7Planeacion-Pla_Social/EiCF90RwMhFDi4W-SR8NXHIBPg-kMp8Hl_uItDnULfwejw?e=gJfuoD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</si>
</sst>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Arial"/>
      <family val="2"/>
    </font>
    <font>
      <sz val="12"/>
      <color theme="1"/>
      <name val="Arial"/>
      <family val="2"/>
    </font>
    <font>
      <sz val="11"/>
      <color rgb="FFFF0000"/>
      <name val="Arial Narrow"/>
      <family val="2"/>
    </font>
    <font>
      <b/>
      <sz val="11"/>
      <color rgb="FF000000"/>
      <name val="Arial Narrow"/>
      <family val="2"/>
    </font>
    <font>
      <b/>
      <sz val="9"/>
      <color indexed="81"/>
      <name val="Tahoma"/>
      <family val="2"/>
    </font>
    <font>
      <sz val="9"/>
      <color indexed="81"/>
      <name val="Tahoma"/>
      <family val="2"/>
    </font>
    <font>
      <sz val="11"/>
      <color rgb="FF000000"/>
      <name val="Arial Narrow"/>
      <family val="2"/>
    </font>
    <font>
      <b/>
      <sz val="11"/>
      <name val="Arial Narrow"/>
      <family val="2"/>
    </font>
    <font>
      <b/>
      <sz val="12"/>
      <color rgb="FFFF0000"/>
      <name val="Arial Narrow"/>
      <family val="2"/>
    </font>
    <font>
      <b/>
      <sz val="11"/>
      <color rgb="FFFF0000"/>
      <name val="Arial Narrow"/>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13" fillId="0" borderId="0"/>
  </cellStyleXfs>
  <cellXfs count="428">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4" applyFont="1" applyFill="1" applyBorder="1" applyAlignment="1">
      <alignment horizontal="center" vertical="center"/>
    </xf>
    <xf numFmtId="0" fontId="57" fillId="20" borderId="49" xfId="4" applyFont="1" applyFill="1" applyBorder="1" applyAlignment="1">
      <alignment horizontal="center" vertical="center"/>
    </xf>
    <xf numFmtId="0" fontId="57" fillId="20" borderId="46" xfId="4" applyFont="1" applyFill="1" applyBorder="1" applyAlignment="1">
      <alignment horizontal="center" vertical="center"/>
    </xf>
    <xf numFmtId="0" fontId="57" fillId="0" borderId="0" xfId="4" applyFont="1" applyAlignment="1">
      <alignment horizontal="center" vertical="center"/>
    </xf>
    <xf numFmtId="0" fontId="57" fillId="0" borderId="49" xfId="4" applyFont="1" applyBorder="1" applyAlignment="1">
      <alignment horizontal="center" vertical="center"/>
    </xf>
    <xf numFmtId="0" fontId="57" fillId="0" borderId="0" xfId="4" applyFont="1" applyAlignment="1">
      <alignment horizontal="center" vertical="center" wrapText="1"/>
    </xf>
    <xf numFmtId="0" fontId="57" fillId="0" borderId="49" xfId="4" applyFont="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42" fillId="3"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Protection="1">
      <protection hidden="1"/>
    </xf>
    <xf numFmtId="0" fontId="1" fillId="3" borderId="18" xfId="0" applyFont="1" applyFill="1" applyBorder="1" applyAlignment="1" applyProtection="1">
      <alignment vertical="center"/>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Protection="1">
      <protection locked="0"/>
    </xf>
    <xf numFmtId="0" fontId="1" fillId="0" borderId="18" xfId="0" applyFont="1" applyBorder="1" applyAlignment="1" applyProtection="1">
      <alignment vertical="center"/>
      <protection hidden="1"/>
    </xf>
    <xf numFmtId="0" fontId="64" fillId="0" borderId="38" xfId="0" applyFont="1" applyBorder="1" applyAlignment="1" applyProtection="1">
      <alignment vertical="center" wrapText="1"/>
      <protection hidden="1"/>
    </xf>
    <xf numFmtId="0" fontId="64" fillId="0" borderId="41" xfId="0" applyFont="1" applyBorder="1" applyAlignment="1" applyProtection="1">
      <alignment vertical="center" wrapText="1"/>
      <protection hidden="1"/>
    </xf>
    <xf numFmtId="0" fontId="1" fillId="0" borderId="38" xfId="0" applyFont="1" applyBorder="1" applyAlignment="1" applyProtection="1">
      <alignment vertical="center" wrapText="1"/>
      <protection hidden="1"/>
    </xf>
    <xf numFmtId="0" fontId="64" fillId="0" borderId="18" xfId="0" applyFont="1" applyBorder="1" applyAlignment="1" applyProtection="1">
      <alignment vertical="center" wrapText="1"/>
      <protection hidden="1"/>
    </xf>
    <xf numFmtId="0" fontId="64" fillId="15" borderId="18" xfId="0" applyFont="1" applyFill="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20" borderId="46" xfId="4" applyFont="1" applyFill="1" applyBorder="1" applyAlignment="1">
      <alignment horizontal="center" vertical="center"/>
    </xf>
    <xf numFmtId="0" fontId="58" fillId="0" borderId="47" xfId="4" applyFont="1" applyBorder="1"/>
    <xf numFmtId="0" fontId="58" fillId="0" borderId="48" xfId="4" applyFont="1" applyBorder="1"/>
    <xf numFmtId="0" fontId="57" fillId="20" borderId="46" xfId="4" applyFont="1" applyFill="1" applyBorder="1" applyAlignment="1">
      <alignment horizontal="center" vertical="center" wrapText="1"/>
    </xf>
    <xf numFmtId="0" fontId="58" fillId="0" borderId="48" xfId="4" applyFont="1" applyBorder="1" applyAlignment="1">
      <alignment wrapText="1"/>
    </xf>
    <xf numFmtId="0" fontId="58" fillId="0" borderId="47" xfId="4" applyFont="1" applyBorder="1" applyAlignment="1">
      <alignment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18" xfId="0" applyFont="1" applyFill="1" applyBorder="1" applyAlignment="1">
      <alignment horizontal="center" vertical="center" wrapText="1"/>
    </xf>
    <xf numFmtId="0" fontId="57" fillId="0" borderId="46" xfId="4" applyFont="1" applyBorder="1" applyAlignment="1">
      <alignment horizontal="center" vertical="center"/>
    </xf>
    <xf numFmtId="0" fontId="57" fillId="0" borderId="46" xfId="4" applyFont="1" applyBorder="1" applyAlignment="1">
      <alignment horizontal="center" vertical="center" wrapText="1"/>
    </xf>
    <xf numFmtId="0" fontId="57" fillId="20" borderId="46" xfId="0" applyFont="1" applyFill="1" applyBorder="1" applyAlignment="1">
      <alignment horizontal="left" vertical="center" wrapText="1"/>
    </xf>
    <xf numFmtId="0" fontId="58" fillId="0" borderId="48" xfId="0" applyFont="1" applyBorder="1" applyAlignment="1">
      <alignment horizontal="left"/>
    </xf>
    <xf numFmtId="0" fontId="58" fillId="0" borderId="47" xfId="0" applyFont="1" applyBorder="1" applyAlignment="1">
      <alignment horizontal="left"/>
    </xf>
    <xf numFmtId="0" fontId="59" fillId="0" borderId="46" xfId="0" applyFont="1" applyBorder="1" applyAlignment="1">
      <alignment horizontal="center" vertical="center" wrapText="1"/>
    </xf>
    <xf numFmtId="0" fontId="58" fillId="0" borderId="47" xfId="0" applyFont="1" applyBorder="1" applyAlignment="1">
      <alignment horizontal="center"/>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center" wrapText="1"/>
      <protection locked="0"/>
    </xf>
    <xf numFmtId="0" fontId="1" fillId="3" borderId="35"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44" xfId="0" applyFont="1" applyBorder="1" applyAlignment="1" applyProtection="1">
      <alignment horizontal="left" vertical="top" wrapText="1"/>
      <protection locked="0"/>
    </xf>
    <xf numFmtId="0" fontId="1" fillId="0" borderId="40" xfId="0" applyFont="1" applyBorder="1" applyAlignment="1" applyProtection="1">
      <alignment horizontal="left" vertical="top"/>
      <protection locked="0"/>
    </xf>
    <xf numFmtId="0" fontId="1" fillId="0" borderId="45" xfId="0" applyFont="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2" fillId="3" borderId="18"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center"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protection locked="0"/>
    </xf>
    <xf numFmtId="0" fontId="1" fillId="3" borderId="36" xfId="0" applyFont="1" applyFill="1" applyBorder="1" applyAlignment="1" applyProtection="1">
      <alignment horizontal="left" vertical="top" wrapText="1"/>
      <protection locked="0"/>
    </xf>
    <xf numFmtId="0" fontId="1" fillId="3" borderId="36" xfId="0" applyFont="1" applyFill="1" applyBorder="1" applyAlignment="1" applyProtection="1">
      <alignment horizontal="left" vertical="top"/>
      <protection locked="0"/>
    </xf>
    <xf numFmtId="0" fontId="0" fillId="0" borderId="18" xfId="0"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3" borderId="18" xfId="0" applyFont="1" applyFill="1" applyBorder="1" applyAlignment="1" applyProtection="1">
      <alignment horizontal="center" vertical="center" wrapText="1"/>
      <protection hidden="1"/>
    </xf>
    <xf numFmtId="0" fontId="1" fillId="3" borderId="44" xfId="0" applyFont="1" applyFill="1" applyBorder="1" applyAlignment="1" applyProtection="1">
      <alignment horizontal="left" vertical="top" wrapText="1"/>
      <protection hidden="1"/>
    </xf>
    <xf numFmtId="0" fontId="1" fillId="3" borderId="40" xfId="0" applyFont="1" applyFill="1" applyBorder="1" applyAlignment="1" applyProtection="1">
      <alignment horizontal="left" vertical="top"/>
      <protection hidden="1"/>
    </xf>
    <xf numFmtId="0" fontId="1" fillId="3" borderId="45" xfId="0" applyFont="1" applyFill="1" applyBorder="1" applyAlignment="1" applyProtection="1">
      <alignment horizontal="left" vertical="top"/>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2" fillId="3" borderId="18" xfId="0" applyFont="1" applyFill="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left" vertical="center"/>
      <protection hidden="1"/>
    </xf>
    <xf numFmtId="0" fontId="1"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9" borderId="18"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2" fillId="0" borderId="39" xfId="0" applyFont="1" applyBorder="1" applyAlignment="1" applyProtection="1">
      <alignment horizontal="center" vertical="center"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0" fontId="42" fillId="3" borderId="19" xfId="0" applyFont="1" applyFill="1" applyBorder="1" applyAlignment="1" applyProtection="1">
      <alignment horizontal="center" vertical="center" wrapText="1"/>
      <protection hidden="1"/>
    </xf>
    <xf numFmtId="0" fontId="1" fillId="0" borderId="42" xfId="0" applyFont="1" applyBorder="1" applyAlignment="1" applyProtection="1">
      <alignment horizontal="center" vertical="center" wrapText="1"/>
      <protection hidden="1"/>
    </xf>
    <xf numFmtId="0" fontId="64" fillId="0" borderId="18" xfId="0" applyFont="1" applyBorder="1" applyAlignment="1" applyProtection="1">
      <alignment horizontal="center" vertical="center" wrapText="1"/>
      <protection hidden="1"/>
    </xf>
    <xf numFmtId="0" fontId="64" fillId="15" borderId="18" xfId="0" applyFont="1" applyFill="1" applyBorder="1" applyAlignment="1" applyProtection="1">
      <alignment horizontal="center" vertical="center" wrapText="1"/>
      <protection hidden="1"/>
    </xf>
    <xf numFmtId="0" fontId="1" fillId="0" borderId="44" xfId="0" applyFont="1" applyBorder="1" applyAlignment="1" applyProtection="1">
      <alignment horizontal="center" vertical="center" textRotation="90"/>
      <protection hidden="1"/>
    </xf>
    <xf numFmtId="0" fontId="1" fillId="0" borderId="40" xfId="0" applyFont="1" applyBorder="1" applyAlignment="1" applyProtection="1">
      <alignment horizontal="center" vertical="center" textRotation="90"/>
      <protection hidden="1"/>
    </xf>
    <xf numFmtId="0" fontId="1" fillId="0" borderId="45" xfId="0" applyFont="1" applyBorder="1" applyAlignment="1" applyProtection="1">
      <alignment horizontal="center" vertical="center" textRotation="90"/>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center" wrapText="1"/>
      <protection hidden="1"/>
    </xf>
    <xf numFmtId="0" fontId="1" fillId="3" borderId="36" xfId="0" applyFont="1" applyFill="1" applyBorder="1" applyAlignment="1" applyProtection="1">
      <alignment horizontal="left" vertical="top" wrapText="1"/>
      <protection hidden="1"/>
    </xf>
    <xf numFmtId="0" fontId="1" fillId="3" borderId="36" xfId="0" applyFont="1" applyFill="1" applyBorder="1" applyAlignment="1" applyProtection="1">
      <alignment horizontal="left" vertical="top"/>
      <protection hidden="1"/>
    </xf>
    <xf numFmtId="0" fontId="42" fillId="0" borderId="1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protection hidden="1"/>
    </xf>
    <xf numFmtId="0" fontId="0" fillId="0" borderId="18" xfId="0" applyBorder="1" applyAlignment="1" applyProtection="1">
      <alignment horizontal="left" vertical="top"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6">
    <cellStyle name="Normal" xfId="0" builtinId="0"/>
    <cellStyle name="Normal - Style1 2" xfId="2" xr:uid="{00000000-0005-0000-0000-000001000000}"/>
    <cellStyle name="Normal 2" xfId="4" xr:uid="{00000000-0005-0000-0000-000002000000}"/>
    <cellStyle name="Normal 2 2" xfId="3" xr:uid="{00000000-0005-0000-0000-000003000000}"/>
    <cellStyle name="Normal 3" xfId="5" xr:uid="{00000000-0005-0000-0000-000004000000}"/>
    <cellStyle name="Porcentaje" xfId="1" builtinId="5"/>
  </cellStyles>
  <dxfs count="298">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1158875</xdr:colOff>
      <xdr:row>0</xdr:row>
      <xdr:rowOff>133350</xdr:rowOff>
    </xdr:from>
    <xdr:to>
      <xdr:col>2</xdr:col>
      <xdr:colOff>497075</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0" y="133350"/>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297" dataDxfId="296">
  <autoFilter ref="B208:C218" xr:uid="{00000000-0009-0000-0100-000002000000}"/>
  <tableColumns count="2">
    <tableColumn id="1" xr3:uid="{00000000-0010-0000-0000-000001000000}" name="Criterios" dataDxfId="295"/>
    <tableColumn id="2" xr3:uid="{00000000-0010-0000-0000-000002000000}" name="Subcriterios" dataDxfId="294"/>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I16" sqref="I16:M16"/>
    </sheetView>
  </sheetViews>
  <sheetFormatPr baseColWidth="10" defaultColWidth="24.21875" defaultRowHeight="15.6" x14ac:dyDescent="0.3"/>
  <cols>
    <col min="1" max="1" width="15.77734375" style="64" customWidth="1"/>
    <col min="2" max="2" width="22.44140625" style="64" customWidth="1"/>
    <col min="3" max="3" width="34.21875" style="64" hidden="1" customWidth="1"/>
    <col min="4" max="4" width="24.21875" style="64" customWidth="1"/>
    <col min="5" max="5" width="20.44140625" style="64" customWidth="1"/>
    <col min="6" max="6" width="23.21875" style="64" customWidth="1"/>
    <col min="7" max="7" width="27.77734375" style="64" customWidth="1"/>
    <col min="8" max="8" width="27.77734375" style="64" hidden="1" customWidth="1"/>
    <col min="9" max="9" width="17.5546875" style="64" customWidth="1"/>
    <col min="10" max="10" width="20.77734375" style="64" customWidth="1"/>
    <col min="11" max="11" width="19.5546875" style="64" customWidth="1"/>
    <col min="12" max="12" width="19.21875" style="64" customWidth="1"/>
    <col min="13" max="13" width="14.77734375" style="64" customWidth="1"/>
    <col min="14" max="14" width="19.5546875" style="64" customWidth="1"/>
    <col min="15" max="15" width="16.21875" style="64" customWidth="1"/>
    <col min="16" max="16" width="24.21875" style="64"/>
    <col min="17" max="17" width="15.5546875" style="64" customWidth="1"/>
    <col min="18" max="18" width="17.21875" style="64" customWidth="1"/>
    <col min="19" max="19" width="20.44140625" style="64" customWidth="1"/>
    <col min="20" max="20" width="21.44140625" style="64" customWidth="1"/>
    <col min="21" max="21" width="19.77734375" style="64" customWidth="1"/>
    <col min="22" max="16384" width="24.21875" style="64"/>
  </cols>
  <sheetData>
    <row r="1" spans="1:13" s="65" customFormat="1" ht="20.100000000000001" customHeight="1" x14ac:dyDescent="0.3">
      <c r="A1" s="133"/>
      <c r="B1" s="136" t="s">
        <v>0</v>
      </c>
      <c r="C1" s="137"/>
      <c r="D1" s="137"/>
      <c r="E1" s="137"/>
      <c r="F1" s="137"/>
      <c r="G1" s="137"/>
      <c r="H1" s="137"/>
      <c r="I1" s="137"/>
      <c r="J1" s="137"/>
      <c r="K1" s="138"/>
      <c r="L1" s="145" t="s">
        <v>1</v>
      </c>
      <c r="M1" s="145"/>
    </row>
    <row r="2" spans="1:13" s="65" customFormat="1" ht="20.100000000000001" customHeight="1" x14ac:dyDescent="0.3">
      <c r="A2" s="134"/>
      <c r="B2" s="139"/>
      <c r="C2" s="140"/>
      <c r="D2" s="140"/>
      <c r="E2" s="140"/>
      <c r="F2" s="140"/>
      <c r="G2" s="140"/>
      <c r="H2" s="140"/>
      <c r="I2" s="140"/>
      <c r="J2" s="140"/>
      <c r="K2" s="141"/>
      <c r="L2" s="145" t="s">
        <v>2</v>
      </c>
      <c r="M2" s="145"/>
    </row>
    <row r="3" spans="1:13" s="65" customFormat="1" ht="20.100000000000001" customHeight="1" x14ac:dyDescent="0.3">
      <c r="A3" s="134"/>
      <c r="B3" s="139"/>
      <c r="C3" s="140"/>
      <c r="D3" s="140"/>
      <c r="E3" s="140"/>
      <c r="F3" s="140"/>
      <c r="G3" s="140"/>
      <c r="H3" s="140"/>
      <c r="I3" s="140"/>
      <c r="J3" s="140"/>
      <c r="K3" s="141"/>
      <c r="L3" s="145" t="s">
        <v>3</v>
      </c>
      <c r="M3" s="145"/>
    </row>
    <row r="4" spans="1:13" s="65" customFormat="1" ht="20.100000000000001" customHeight="1" x14ac:dyDescent="0.3">
      <c r="A4" s="135"/>
      <c r="B4" s="142"/>
      <c r="C4" s="143"/>
      <c r="D4" s="143"/>
      <c r="E4" s="143"/>
      <c r="F4" s="143"/>
      <c r="G4" s="143"/>
      <c r="H4" s="143"/>
      <c r="I4" s="143"/>
      <c r="J4" s="143"/>
      <c r="K4" s="144"/>
      <c r="L4" s="145" t="s">
        <v>4</v>
      </c>
      <c r="M4" s="145"/>
    </row>
    <row r="5" spans="1:13" ht="20.100000000000001" customHeight="1" x14ac:dyDescent="0.3"/>
    <row r="6" spans="1:13" ht="25.2" x14ac:dyDescent="0.3">
      <c r="A6" s="154" t="s">
        <v>5</v>
      </c>
      <c r="B6" s="154"/>
      <c r="C6" s="154"/>
      <c r="D6" s="154"/>
      <c r="E6" s="154"/>
      <c r="F6" s="154"/>
      <c r="G6" s="154"/>
      <c r="H6" s="154"/>
      <c r="I6" s="154"/>
      <c r="J6" s="154"/>
      <c r="K6" s="154"/>
      <c r="L6" s="154"/>
      <c r="M6" s="154"/>
    </row>
    <row r="9" spans="1:13" ht="24.75" customHeight="1" x14ac:dyDescent="0.3">
      <c r="A9" s="155" t="s">
        <v>6</v>
      </c>
      <c r="B9" s="155"/>
      <c r="C9" s="74"/>
      <c r="D9" s="156" t="s">
        <v>7</v>
      </c>
      <c r="E9" s="156"/>
      <c r="F9" s="156"/>
      <c r="G9" s="156"/>
      <c r="H9" s="156"/>
      <c r="I9" s="156"/>
      <c r="J9" s="156"/>
      <c r="K9" s="156"/>
      <c r="L9" s="156"/>
      <c r="M9" s="156"/>
    </row>
    <row r="10" spans="1:13" ht="24.75" customHeight="1" x14ac:dyDescent="0.3">
      <c r="A10" s="155" t="s">
        <v>8</v>
      </c>
      <c r="B10" s="155"/>
      <c r="C10" s="157"/>
      <c r="D10" s="157"/>
      <c r="E10" s="156" t="s">
        <v>9</v>
      </c>
      <c r="F10" s="156"/>
      <c r="G10" s="156"/>
      <c r="H10" s="156"/>
      <c r="I10" s="156"/>
      <c r="J10" s="156"/>
      <c r="K10" s="156"/>
      <c r="L10" s="156"/>
      <c r="M10" s="156"/>
    </row>
    <row r="11" spans="1:13" ht="39.75" customHeight="1" x14ac:dyDescent="0.3">
      <c r="A11" s="155" t="s">
        <v>10</v>
      </c>
      <c r="B11" s="155"/>
      <c r="C11" s="155"/>
      <c r="D11" s="155"/>
      <c r="E11" s="157"/>
      <c r="F11" s="158" t="s">
        <v>11</v>
      </c>
      <c r="G11" s="156"/>
      <c r="H11" s="156"/>
      <c r="I11" s="156"/>
      <c r="J11" s="156"/>
      <c r="K11" s="156"/>
      <c r="L11" s="156"/>
      <c r="M11" s="156"/>
    </row>
    <row r="12" spans="1:13" ht="22.8" customHeight="1" x14ac:dyDescent="0.3"/>
    <row r="13" spans="1:13" ht="20.25" customHeight="1" x14ac:dyDescent="0.3"/>
    <row r="14" spans="1:13" ht="27.75" customHeight="1" x14ac:dyDescent="0.3">
      <c r="A14" s="146" t="s">
        <v>12</v>
      </c>
      <c r="B14" s="146"/>
      <c r="C14" s="75"/>
      <c r="D14" s="147" t="s">
        <v>13</v>
      </c>
      <c r="E14" s="147"/>
      <c r="F14" s="147"/>
      <c r="G14" s="147" t="s">
        <v>14</v>
      </c>
      <c r="H14" s="147"/>
      <c r="I14" s="147"/>
      <c r="J14" s="147"/>
      <c r="K14" s="147"/>
      <c r="L14" s="147"/>
      <c r="M14" s="147"/>
    </row>
    <row r="15" spans="1:13" ht="37.5" customHeight="1" x14ac:dyDescent="0.3">
      <c r="A15" s="146"/>
      <c r="B15" s="146"/>
      <c r="C15" s="75"/>
      <c r="D15" s="147"/>
      <c r="E15" s="147"/>
      <c r="F15" s="147"/>
      <c r="G15" s="76" t="s">
        <v>15</v>
      </c>
      <c r="H15" s="76"/>
      <c r="I15" s="147" t="s">
        <v>16</v>
      </c>
      <c r="J15" s="147"/>
      <c r="K15" s="147"/>
      <c r="L15" s="147"/>
      <c r="M15" s="147"/>
    </row>
    <row r="16" spans="1:13" ht="55.5" customHeight="1" x14ac:dyDescent="0.25">
      <c r="A16" s="148" t="s">
        <v>17</v>
      </c>
      <c r="B16" s="149"/>
      <c r="C16" s="77" t="s">
        <v>17</v>
      </c>
      <c r="D16" s="148" t="s">
        <v>18</v>
      </c>
      <c r="E16" s="150"/>
      <c r="F16" s="149"/>
      <c r="G16" s="78" t="s">
        <v>19</v>
      </c>
      <c r="H16" s="79" t="s">
        <v>19</v>
      </c>
      <c r="I16" s="151" t="s">
        <v>20</v>
      </c>
      <c r="J16" s="152"/>
      <c r="K16" s="152"/>
      <c r="L16" s="152"/>
      <c r="M16" s="153"/>
    </row>
    <row r="17" spans="1:13" ht="66" customHeight="1" x14ac:dyDescent="0.25">
      <c r="A17" s="148" t="s">
        <v>17</v>
      </c>
      <c r="B17" s="149"/>
      <c r="C17" s="77" t="s">
        <v>21</v>
      </c>
      <c r="D17" s="148" t="s">
        <v>22</v>
      </c>
      <c r="E17" s="150"/>
      <c r="F17" s="149"/>
      <c r="G17" s="78" t="s">
        <v>23</v>
      </c>
      <c r="H17" s="79" t="s">
        <v>23</v>
      </c>
      <c r="I17" s="151" t="s">
        <v>24</v>
      </c>
      <c r="J17" s="152"/>
      <c r="K17" s="152"/>
      <c r="L17" s="152"/>
      <c r="M17" s="153"/>
    </row>
    <row r="18" spans="1:13" ht="36" customHeight="1" x14ac:dyDescent="0.25">
      <c r="A18" s="148" t="s">
        <v>21</v>
      </c>
      <c r="B18" s="149"/>
      <c r="C18" s="77" t="s">
        <v>25</v>
      </c>
      <c r="D18" s="148" t="s">
        <v>26</v>
      </c>
      <c r="E18" s="150"/>
      <c r="F18" s="149"/>
      <c r="G18" s="78" t="s">
        <v>23</v>
      </c>
      <c r="H18" s="79"/>
      <c r="I18" s="151" t="s">
        <v>27</v>
      </c>
      <c r="J18" s="152"/>
      <c r="K18" s="152"/>
      <c r="L18" s="152"/>
      <c r="M18" s="153"/>
    </row>
    <row r="19" spans="1:13" ht="36" customHeight="1" x14ac:dyDescent="0.25">
      <c r="A19" s="148" t="s">
        <v>17</v>
      </c>
      <c r="B19" s="149"/>
      <c r="C19" s="77"/>
      <c r="D19" s="148" t="s">
        <v>28</v>
      </c>
      <c r="E19" s="150"/>
      <c r="F19" s="149"/>
      <c r="G19" s="78" t="s">
        <v>23</v>
      </c>
      <c r="H19" s="79"/>
      <c r="I19" s="151" t="s">
        <v>29</v>
      </c>
      <c r="J19" s="150"/>
      <c r="K19" s="150"/>
      <c r="L19" s="150"/>
      <c r="M19" s="149"/>
    </row>
    <row r="20" spans="1:13" ht="36" customHeight="1" x14ac:dyDescent="0.25">
      <c r="A20" s="148" t="s">
        <v>17</v>
      </c>
      <c r="B20" s="149"/>
      <c r="C20" s="77"/>
      <c r="D20" s="148" t="s">
        <v>30</v>
      </c>
      <c r="E20" s="150"/>
      <c r="F20" s="149"/>
      <c r="G20" s="78" t="s">
        <v>19</v>
      </c>
      <c r="H20" s="79"/>
      <c r="I20" s="151" t="s">
        <v>31</v>
      </c>
      <c r="J20" s="152"/>
      <c r="K20" s="152"/>
      <c r="L20" s="152"/>
      <c r="M20" s="153"/>
    </row>
    <row r="21" spans="1:13" ht="36" customHeight="1" x14ac:dyDescent="0.25">
      <c r="A21" s="148" t="s">
        <v>17</v>
      </c>
      <c r="B21" s="149"/>
      <c r="C21" s="77"/>
      <c r="D21" s="148" t="s">
        <v>32</v>
      </c>
      <c r="E21" s="150"/>
      <c r="F21" s="149"/>
      <c r="G21" s="78" t="s">
        <v>19</v>
      </c>
      <c r="H21" s="79"/>
      <c r="I21" s="151" t="s">
        <v>33</v>
      </c>
      <c r="J21" s="150"/>
      <c r="K21" s="150"/>
      <c r="L21" s="150"/>
      <c r="M21" s="149"/>
    </row>
    <row r="22" spans="1:13" ht="36" customHeight="1" x14ac:dyDescent="0.25">
      <c r="A22" s="148" t="s">
        <v>17</v>
      </c>
      <c r="B22" s="149"/>
      <c r="C22" s="77"/>
      <c r="D22" s="148" t="s">
        <v>34</v>
      </c>
      <c r="E22" s="150"/>
      <c r="F22" s="149"/>
      <c r="G22" s="78" t="s">
        <v>23</v>
      </c>
      <c r="H22" s="79"/>
      <c r="I22" s="151" t="s">
        <v>35</v>
      </c>
      <c r="J22" s="152"/>
      <c r="K22" s="152"/>
      <c r="L22" s="152"/>
      <c r="M22" s="153"/>
    </row>
    <row r="23" spans="1:13" ht="36" customHeight="1" x14ac:dyDescent="0.25">
      <c r="A23" s="148" t="s">
        <v>21</v>
      </c>
      <c r="B23" s="149"/>
      <c r="C23" s="77"/>
      <c r="D23" s="148" t="s">
        <v>36</v>
      </c>
      <c r="E23" s="150"/>
      <c r="F23" s="149"/>
      <c r="G23" s="78" t="s">
        <v>23</v>
      </c>
      <c r="H23" s="79"/>
      <c r="I23" s="151" t="s">
        <v>37</v>
      </c>
      <c r="J23" s="150"/>
      <c r="K23" s="150"/>
      <c r="L23" s="150"/>
      <c r="M23" s="149"/>
    </row>
    <row r="24" spans="1:13" ht="36" customHeight="1" x14ac:dyDescent="0.25">
      <c r="A24" s="148" t="s">
        <v>17</v>
      </c>
      <c r="B24" s="149"/>
      <c r="C24" s="77"/>
      <c r="D24" s="148" t="s">
        <v>38</v>
      </c>
      <c r="E24" s="150"/>
      <c r="F24" s="149"/>
      <c r="G24" s="78" t="s">
        <v>23</v>
      </c>
      <c r="H24" s="79"/>
      <c r="I24" s="151" t="s">
        <v>39</v>
      </c>
      <c r="J24" s="150"/>
      <c r="K24" s="150"/>
      <c r="L24" s="150"/>
      <c r="M24" s="149"/>
    </row>
    <row r="25" spans="1:13" ht="36" customHeight="1" x14ac:dyDescent="0.25">
      <c r="A25" s="148" t="s">
        <v>21</v>
      </c>
      <c r="B25" s="149"/>
      <c r="C25" s="77"/>
      <c r="D25" s="148" t="s">
        <v>40</v>
      </c>
      <c r="E25" s="150"/>
      <c r="F25" s="149"/>
      <c r="G25" s="78" t="s">
        <v>23</v>
      </c>
      <c r="H25" s="79"/>
      <c r="I25" s="148" t="s">
        <v>41</v>
      </c>
      <c r="J25" s="150"/>
      <c r="K25" s="150"/>
      <c r="L25" s="150"/>
      <c r="M25" s="149"/>
    </row>
    <row r="26" spans="1:13" ht="36" customHeight="1" x14ac:dyDescent="0.25">
      <c r="A26" s="148" t="s">
        <v>21</v>
      </c>
      <c r="B26" s="149"/>
      <c r="C26" s="77"/>
      <c r="D26" s="148" t="s">
        <v>42</v>
      </c>
      <c r="E26" s="150"/>
      <c r="F26" s="149"/>
      <c r="G26" s="78" t="s">
        <v>23</v>
      </c>
      <c r="H26" s="79"/>
      <c r="I26" s="148" t="s">
        <v>43</v>
      </c>
      <c r="J26" s="150"/>
      <c r="K26" s="150"/>
      <c r="L26" s="150"/>
      <c r="M26" s="149"/>
    </row>
    <row r="27" spans="1:13" ht="36" customHeight="1" x14ac:dyDescent="0.25">
      <c r="A27" s="148" t="s">
        <v>17</v>
      </c>
      <c r="B27" s="149"/>
      <c r="C27" s="77"/>
      <c r="D27" s="148" t="s">
        <v>44</v>
      </c>
      <c r="E27" s="150"/>
      <c r="F27" s="149"/>
      <c r="G27" s="78" t="s">
        <v>23</v>
      </c>
      <c r="H27" s="79"/>
      <c r="I27" s="151" t="s">
        <v>45</v>
      </c>
      <c r="J27" s="150"/>
      <c r="K27" s="150"/>
      <c r="L27" s="150"/>
      <c r="M27" s="149"/>
    </row>
    <row r="28" spans="1:13" ht="36" customHeight="1" x14ac:dyDescent="0.25">
      <c r="A28" s="148" t="s">
        <v>17</v>
      </c>
      <c r="B28" s="149"/>
      <c r="C28" s="77"/>
      <c r="D28" s="148" t="s">
        <v>46</v>
      </c>
      <c r="E28" s="150"/>
      <c r="F28" s="149"/>
      <c r="G28" s="78" t="s">
        <v>23</v>
      </c>
      <c r="H28" s="79"/>
      <c r="I28" s="148" t="s">
        <v>47</v>
      </c>
      <c r="J28" s="150"/>
      <c r="K28" s="150"/>
      <c r="L28" s="150"/>
      <c r="M28" s="149"/>
    </row>
    <row r="29" spans="1:13" ht="59.25" customHeight="1" x14ac:dyDescent="0.25">
      <c r="A29" s="159" t="s">
        <v>21</v>
      </c>
      <c r="B29" s="149"/>
      <c r="C29" s="80"/>
      <c r="D29" s="159" t="s">
        <v>48</v>
      </c>
      <c r="E29" s="150"/>
      <c r="F29" s="149"/>
      <c r="G29" s="81" t="s">
        <v>23</v>
      </c>
      <c r="H29" s="80"/>
      <c r="I29" s="160" t="s">
        <v>49</v>
      </c>
      <c r="J29" s="152"/>
      <c r="K29" s="152"/>
      <c r="L29" s="152"/>
      <c r="M29" s="153"/>
    </row>
    <row r="30" spans="1:13" ht="73.5" customHeight="1" x14ac:dyDescent="0.25">
      <c r="A30" s="159" t="s">
        <v>21</v>
      </c>
      <c r="B30" s="149"/>
      <c r="C30" s="80"/>
      <c r="D30" s="160" t="s">
        <v>50</v>
      </c>
      <c r="E30" s="150"/>
      <c r="F30" s="149"/>
      <c r="G30" s="81" t="s">
        <v>23</v>
      </c>
      <c r="H30" s="80"/>
      <c r="I30" s="160" t="s">
        <v>51</v>
      </c>
      <c r="J30" s="152"/>
      <c r="K30" s="152"/>
      <c r="L30" s="152"/>
      <c r="M30" s="153"/>
    </row>
    <row r="31" spans="1:13" ht="66" customHeight="1" x14ac:dyDescent="0.25">
      <c r="A31" s="159" t="s">
        <v>21</v>
      </c>
      <c r="B31" s="149"/>
      <c r="C31" s="80"/>
      <c r="D31" s="160" t="s">
        <v>52</v>
      </c>
      <c r="E31" s="152"/>
      <c r="F31" s="153"/>
      <c r="G31" s="81" t="s">
        <v>23</v>
      </c>
      <c r="H31" s="80"/>
      <c r="I31" s="160" t="s">
        <v>53</v>
      </c>
      <c r="J31" s="152"/>
      <c r="K31" s="152"/>
      <c r="L31" s="152"/>
      <c r="M31" s="153"/>
    </row>
    <row r="32" spans="1:13" ht="62.55" customHeight="1" x14ac:dyDescent="0.25">
      <c r="A32" s="159" t="s">
        <v>21</v>
      </c>
      <c r="B32" s="149"/>
      <c r="C32" s="80"/>
      <c r="D32" s="159" t="s">
        <v>54</v>
      </c>
      <c r="E32" s="150"/>
      <c r="F32" s="149"/>
      <c r="G32" s="81" t="s">
        <v>23</v>
      </c>
      <c r="H32" s="80"/>
      <c r="I32" s="160" t="s">
        <v>55</v>
      </c>
      <c r="J32" s="152"/>
      <c r="K32" s="152"/>
      <c r="L32" s="152"/>
      <c r="M32" s="153"/>
    </row>
    <row r="33" spans="1:13" ht="36" customHeight="1" x14ac:dyDescent="0.25">
      <c r="A33" s="160" t="s">
        <v>21</v>
      </c>
      <c r="B33" s="153"/>
      <c r="C33" s="82"/>
      <c r="D33" s="160" t="s">
        <v>56</v>
      </c>
      <c r="E33" s="152"/>
      <c r="F33" s="153"/>
      <c r="G33" s="83" t="s">
        <v>23</v>
      </c>
      <c r="H33" s="82"/>
      <c r="I33" s="160" t="s">
        <v>57</v>
      </c>
      <c r="J33" s="152"/>
      <c r="K33" s="152"/>
      <c r="L33" s="152"/>
      <c r="M33" s="153"/>
    </row>
    <row r="34" spans="1:13" ht="36" customHeight="1" x14ac:dyDescent="0.25">
      <c r="A34" s="160" t="s">
        <v>21</v>
      </c>
      <c r="B34" s="153"/>
      <c r="C34" s="82"/>
      <c r="D34" s="160" t="s">
        <v>58</v>
      </c>
      <c r="E34" s="152"/>
      <c r="F34" s="153"/>
      <c r="G34" s="83" t="s">
        <v>23</v>
      </c>
      <c r="H34" s="82"/>
      <c r="I34" s="160" t="s">
        <v>59</v>
      </c>
      <c r="J34" s="152"/>
      <c r="K34" s="152"/>
      <c r="L34" s="152"/>
      <c r="M34" s="153"/>
    </row>
    <row r="35" spans="1:13" ht="36" customHeight="1" x14ac:dyDescent="0.25">
      <c r="A35" s="160" t="s">
        <v>21</v>
      </c>
      <c r="B35" s="153"/>
      <c r="C35" s="82"/>
      <c r="D35" s="160" t="s">
        <v>60</v>
      </c>
      <c r="E35" s="152"/>
      <c r="F35" s="153"/>
      <c r="G35" s="83" t="s">
        <v>23</v>
      </c>
      <c r="H35" s="82"/>
      <c r="I35" s="160" t="s">
        <v>61</v>
      </c>
      <c r="J35" s="152"/>
      <c r="K35" s="152"/>
      <c r="L35" s="152"/>
      <c r="M35" s="153"/>
    </row>
    <row r="36" spans="1:13" ht="36" customHeight="1" x14ac:dyDescent="0.25">
      <c r="A36" s="160" t="s">
        <v>21</v>
      </c>
      <c r="B36" s="153"/>
      <c r="C36" s="82"/>
      <c r="D36" s="160" t="s">
        <v>62</v>
      </c>
      <c r="E36" s="152"/>
      <c r="F36" s="153"/>
      <c r="G36" s="83" t="s">
        <v>23</v>
      </c>
      <c r="H36" s="82"/>
      <c r="I36" s="160" t="s">
        <v>63</v>
      </c>
      <c r="J36" s="152"/>
      <c r="K36" s="152"/>
      <c r="L36" s="152"/>
      <c r="M36" s="153"/>
    </row>
    <row r="37" spans="1:13" ht="36" customHeight="1" x14ac:dyDescent="0.25">
      <c r="A37" s="160" t="s">
        <v>21</v>
      </c>
      <c r="B37" s="153"/>
      <c r="C37" s="82"/>
      <c r="D37" s="160" t="s">
        <v>64</v>
      </c>
      <c r="E37" s="152"/>
      <c r="F37" s="153"/>
      <c r="G37" s="83" t="s">
        <v>19</v>
      </c>
      <c r="H37" s="82"/>
      <c r="I37" s="160" t="s">
        <v>65</v>
      </c>
      <c r="J37" s="152"/>
      <c r="K37" s="152"/>
      <c r="L37" s="152"/>
      <c r="M37" s="153"/>
    </row>
    <row r="38" spans="1:13" ht="36" customHeight="1" x14ac:dyDescent="0.25">
      <c r="A38" s="160" t="s">
        <v>21</v>
      </c>
      <c r="B38" s="153"/>
      <c r="C38" s="82"/>
      <c r="D38" s="160" t="s">
        <v>66</v>
      </c>
      <c r="E38" s="152"/>
      <c r="F38" s="153"/>
      <c r="G38" s="83" t="s">
        <v>23</v>
      </c>
      <c r="H38" s="82"/>
      <c r="I38" s="160" t="s">
        <v>67</v>
      </c>
      <c r="J38" s="152"/>
      <c r="K38" s="152"/>
      <c r="L38" s="152"/>
      <c r="M38" s="153"/>
    </row>
    <row r="39" spans="1:13" ht="36" customHeight="1" x14ac:dyDescent="0.25">
      <c r="A39" s="160" t="s">
        <v>21</v>
      </c>
      <c r="B39" s="153"/>
      <c r="C39" s="82"/>
      <c r="D39" s="160" t="s">
        <v>68</v>
      </c>
      <c r="E39" s="152"/>
      <c r="F39" s="153"/>
      <c r="G39" s="83" t="s">
        <v>23</v>
      </c>
      <c r="H39" s="82"/>
      <c r="I39" s="160" t="s">
        <v>69</v>
      </c>
      <c r="J39" s="152"/>
      <c r="K39" s="152"/>
      <c r="L39" s="152"/>
      <c r="M39" s="153"/>
    </row>
    <row r="40" spans="1:13" ht="36" customHeight="1" x14ac:dyDescent="0.25">
      <c r="A40" s="160" t="s">
        <v>21</v>
      </c>
      <c r="B40" s="153"/>
      <c r="C40" s="82"/>
      <c r="D40" s="160" t="s">
        <v>70</v>
      </c>
      <c r="E40" s="152"/>
      <c r="F40" s="153"/>
      <c r="G40" s="83" t="s">
        <v>23</v>
      </c>
      <c r="H40" s="82"/>
      <c r="I40" s="160" t="s">
        <v>71</v>
      </c>
      <c r="J40" s="152"/>
      <c r="K40" s="152"/>
      <c r="L40" s="152"/>
      <c r="M40" s="153"/>
    </row>
    <row r="41" spans="1:13" ht="36" customHeight="1" x14ac:dyDescent="0.25">
      <c r="A41" s="160" t="s">
        <v>21</v>
      </c>
      <c r="B41" s="153"/>
      <c r="C41" s="82"/>
      <c r="D41" s="160" t="s">
        <v>72</v>
      </c>
      <c r="E41" s="152"/>
      <c r="F41" s="153"/>
      <c r="G41" s="83" t="s">
        <v>23</v>
      </c>
      <c r="H41" s="82"/>
      <c r="I41" s="160" t="s">
        <v>73</v>
      </c>
      <c r="J41" s="152"/>
      <c r="K41" s="152"/>
      <c r="L41" s="152"/>
      <c r="M41" s="153"/>
    </row>
    <row r="42" spans="1:13" ht="36" customHeight="1" x14ac:dyDescent="0.25">
      <c r="A42" s="160" t="s">
        <v>21</v>
      </c>
      <c r="B42" s="153"/>
      <c r="C42" s="82"/>
      <c r="D42" s="160" t="s">
        <v>74</v>
      </c>
      <c r="E42" s="152"/>
      <c r="F42" s="153"/>
      <c r="G42" s="83" t="s">
        <v>23</v>
      </c>
      <c r="H42" s="82"/>
      <c r="I42" s="160" t="s">
        <v>75</v>
      </c>
      <c r="J42" s="152"/>
      <c r="K42" s="152"/>
      <c r="L42" s="152"/>
      <c r="M42" s="153"/>
    </row>
    <row r="43" spans="1:13" ht="36" customHeight="1" x14ac:dyDescent="0.25">
      <c r="A43" s="160" t="s">
        <v>21</v>
      </c>
      <c r="B43" s="153"/>
      <c r="C43" s="82"/>
      <c r="D43" s="160" t="s">
        <v>76</v>
      </c>
      <c r="E43" s="152"/>
      <c r="F43" s="153"/>
      <c r="G43" s="83" t="s">
        <v>23</v>
      </c>
      <c r="H43" s="82"/>
      <c r="I43" s="160" t="s">
        <v>77</v>
      </c>
      <c r="J43" s="152"/>
      <c r="K43" s="152"/>
      <c r="L43" s="152"/>
      <c r="M43" s="153"/>
    </row>
    <row r="44" spans="1:13" ht="36" customHeight="1" x14ac:dyDescent="0.25">
      <c r="A44" s="160" t="s">
        <v>21</v>
      </c>
      <c r="B44" s="153"/>
      <c r="C44" s="82"/>
      <c r="D44" s="160" t="s">
        <v>78</v>
      </c>
      <c r="E44" s="152"/>
      <c r="F44" s="153"/>
      <c r="G44" s="83" t="s">
        <v>23</v>
      </c>
      <c r="H44" s="82"/>
      <c r="I44" s="160" t="s">
        <v>79</v>
      </c>
      <c r="J44" s="152"/>
      <c r="K44" s="152"/>
      <c r="L44" s="152"/>
      <c r="M44" s="153"/>
    </row>
    <row r="45" spans="1:13" ht="25.05"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ErrorMessage="1" sqref="A16:A44" xr:uid="{00000000-0002-0000-0000-000000000000}">
      <formula1>$C$16:$C$18</formula1>
    </dataValidation>
    <dataValidation type="list" allowBlank="1" showErrorMessage="1" sqref="G16:G29" xr:uid="{00000000-0002-0000-0000-000001000000}">
      <formula1>$H$16:$H$17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70" zoomScaleNormal="70" workbookViewId="0">
      <selection activeCell="D10" sqref="D10:G10"/>
    </sheetView>
  </sheetViews>
  <sheetFormatPr baseColWidth="10" defaultColWidth="24.21875" defaultRowHeight="15.6" x14ac:dyDescent="0.3"/>
  <cols>
    <col min="1" max="1" width="15.77734375" style="66" customWidth="1"/>
    <col min="2" max="2" width="34.21875" style="66" customWidth="1"/>
    <col min="3" max="3" width="21.44140625" style="66" customWidth="1"/>
    <col min="4" max="4" width="49.5546875" style="66" customWidth="1"/>
    <col min="5" max="5" width="39" style="66" customWidth="1"/>
    <col min="6" max="6" width="37.77734375" style="66" customWidth="1"/>
    <col min="7" max="7" width="34" style="66" customWidth="1"/>
    <col min="8" max="9" width="25.21875" style="66" customWidth="1"/>
    <col min="10" max="16384" width="24.21875" style="66"/>
  </cols>
  <sheetData>
    <row r="1" spans="1:12" s="65" customFormat="1" ht="20.100000000000001" customHeight="1" x14ac:dyDescent="0.3">
      <c r="A1" s="166"/>
      <c r="B1" s="136" t="s">
        <v>0</v>
      </c>
      <c r="C1" s="137"/>
      <c r="D1" s="137"/>
      <c r="E1" s="137"/>
      <c r="F1" s="138"/>
      <c r="G1" s="62" t="s">
        <v>1</v>
      </c>
      <c r="H1" s="63"/>
      <c r="I1" s="64"/>
      <c r="J1" s="64"/>
      <c r="K1" s="64"/>
      <c r="L1" s="64"/>
    </row>
    <row r="2" spans="1:12" s="65" customFormat="1" ht="20.100000000000001" customHeight="1" x14ac:dyDescent="0.3">
      <c r="A2" s="166"/>
      <c r="B2" s="139"/>
      <c r="C2" s="140"/>
      <c r="D2" s="140"/>
      <c r="E2" s="140"/>
      <c r="F2" s="141"/>
      <c r="G2" s="62" t="s">
        <v>2</v>
      </c>
      <c r="H2" s="63"/>
      <c r="I2" s="64"/>
      <c r="J2" s="64"/>
      <c r="K2" s="64"/>
      <c r="L2" s="64"/>
    </row>
    <row r="3" spans="1:12" s="65" customFormat="1" ht="20.100000000000001" customHeight="1" x14ac:dyDescent="0.3">
      <c r="A3" s="166"/>
      <c r="B3" s="139"/>
      <c r="C3" s="140"/>
      <c r="D3" s="140"/>
      <c r="E3" s="140"/>
      <c r="F3" s="141"/>
      <c r="G3" s="62" t="s">
        <v>3</v>
      </c>
      <c r="H3" s="63"/>
      <c r="I3" s="64"/>
      <c r="J3" s="64"/>
      <c r="K3" s="64"/>
      <c r="L3" s="64"/>
    </row>
    <row r="4" spans="1:12" s="65" customFormat="1" ht="20.100000000000001" customHeight="1" x14ac:dyDescent="0.3">
      <c r="A4" s="166"/>
      <c r="B4" s="142"/>
      <c r="C4" s="143"/>
      <c r="D4" s="143"/>
      <c r="E4" s="143"/>
      <c r="F4" s="144"/>
      <c r="G4" s="62" t="s">
        <v>80</v>
      </c>
      <c r="H4" s="63"/>
      <c r="I4" s="64"/>
      <c r="J4" s="64"/>
      <c r="K4" s="64"/>
      <c r="L4" s="64"/>
    </row>
    <row r="5" spans="1:12" s="64" customFormat="1" ht="20.100000000000001" customHeight="1" x14ac:dyDescent="0.3">
      <c r="H5" s="63"/>
    </row>
    <row r="6" spans="1:12" s="64" customFormat="1" ht="25.2" x14ac:dyDescent="0.3">
      <c r="A6" s="154" t="s">
        <v>81</v>
      </c>
      <c r="B6" s="154"/>
      <c r="C6" s="154"/>
      <c r="D6" s="154"/>
      <c r="E6" s="154"/>
      <c r="F6" s="154"/>
      <c r="G6" s="154"/>
      <c r="H6" s="63"/>
    </row>
    <row r="7" spans="1:12" s="64" customFormat="1" x14ac:dyDescent="0.3"/>
    <row r="8" spans="1:12" ht="27" customHeight="1" x14ac:dyDescent="0.3">
      <c r="A8" s="169" t="s">
        <v>6</v>
      </c>
      <c r="B8" s="170"/>
      <c r="C8" s="171"/>
      <c r="D8" s="172" t="s">
        <v>7</v>
      </c>
      <c r="E8" s="173"/>
      <c r="F8" s="173"/>
      <c r="G8" s="174"/>
      <c r="H8" s="63"/>
      <c r="I8" s="64"/>
    </row>
    <row r="9" spans="1:12" ht="38.25" customHeight="1" x14ac:dyDescent="0.3">
      <c r="A9" s="167" t="s">
        <v>8</v>
      </c>
      <c r="B9" s="167"/>
      <c r="C9" s="167"/>
      <c r="D9" s="168" t="s">
        <v>9</v>
      </c>
      <c r="E9" s="168"/>
      <c r="F9" s="168"/>
      <c r="G9" s="168"/>
      <c r="H9" s="63"/>
      <c r="I9" s="64"/>
    </row>
    <row r="10" spans="1:12" ht="54.75" customHeight="1" x14ac:dyDescent="0.3">
      <c r="A10" s="175" t="s">
        <v>10</v>
      </c>
      <c r="B10" s="175"/>
      <c r="C10" s="175"/>
      <c r="D10" s="176" t="s">
        <v>11</v>
      </c>
      <c r="E10" s="176"/>
      <c r="F10" s="176"/>
      <c r="G10" s="176"/>
      <c r="H10" s="63"/>
      <c r="I10" s="64"/>
    </row>
    <row r="11" spans="1:12" s="64" customFormat="1" ht="23.4" x14ac:dyDescent="0.3">
      <c r="H11" s="63"/>
    </row>
    <row r="12" spans="1:12" s="64" customFormat="1" ht="27.75" customHeight="1" x14ac:dyDescent="0.3">
      <c r="A12" s="177" t="s">
        <v>82</v>
      </c>
      <c r="B12" s="177"/>
      <c r="C12" s="177"/>
      <c r="D12" s="177" t="s">
        <v>83</v>
      </c>
      <c r="E12" s="177"/>
      <c r="F12" s="177" t="s">
        <v>84</v>
      </c>
      <c r="G12" s="177"/>
      <c r="H12" s="67"/>
      <c r="I12" s="68"/>
    </row>
    <row r="13" spans="1:12" s="64" customFormat="1" ht="30" customHeight="1" x14ac:dyDescent="0.25">
      <c r="A13" s="161" t="s">
        <v>85</v>
      </c>
      <c r="B13" s="162"/>
      <c r="C13" s="163"/>
      <c r="D13" s="164" t="s">
        <v>86</v>
      </c>
      <c r="E13" s="165"/>
      <c r="F13" s="164" t="s">
        <v>87</v>
      </c>
      <c r="G13" s="165"/>
      <c r="H13" s="69"/>
      <c r="I13" s="70"/>
    </row>
    <row r="14" spans="1:12" s="64" customFormat="1" ht="30" customHeight="1" x14ac:dyDescent="0.25">
      <c r="A14" s="161" t="s">
        <v>88</v>
      </c>
      <c r="B14" s="162"/>
      <c r="C14" s="163"/>
      <c r="D14" s="164" t="s">
        <v>86</v>
      </c>
      <c r="E14" s="165"/>
      <c r="F14" s="164" t="s">
        <v>87</v>
      </c>
      <c r="G14" s="165"/>
      <c r="H14" s="71"/>
      <c r="I14" s="72"/>
    </row>
    <row r="15" spans="1:12" s="64" customFormat="1" ht="30" customHeight="1" x14ac:dyDescent="0.25">
      <c r="A15" s="161" t="s">
        <v>89</v>
      </c>
      <c r="B15" s="162"/>
      <c r="C15" s="163"/>
      <c r="D15" s="164" t="s">
        <v>86</v>
      </c>
      <c r="E15" s="165"/>
      <c r="F15" s="164" t="s">
        <v>87</v>
      </c>
      <c r="G15" s="165"/>
      <c r="H15" s="71"/>
      <c r="I15" s="72"/>
    </row>
    <row r="16" spans="1:12" s="64" customFormat="1" ht="30" customHeight="1" x14ac:dyDescent="0.3">
      <c r="A16" s="178"/>
      <c r="B16" s="178"/>
      <c r="C16" s="178"/>
      <c r="D16" s="179"/>
      <c r="E16" s="179"/>
      <c r="F16" s="179"/>
      <c r="G16" s="179"/>
      <c r="H16" s="71"/>
      <c r="I16" s="72"/>
    </row>
    <row r="17" spans="1:9" s="64" customFormat="1" ht="30" customHeight="1" x14ac:dyDescent="0.3">
      <c r="A17" s="178"/>
      <c r="B17" s="178"/>
      <c r="C17" s="178"/>
      <c r="D17" s="179"/>
      <c r="E17" s="179"/>
      <c r="F17" s="179"/>
      <c r="G17" s="179"/>
      <c r="H17" s="71"/>
      <c r="I17" s="72"/>
    </row>
    <row r="18" spans="1:9" s="64" customFormat="1" ht="30" customHeight="1" x14ac:dyDescent="0.3">
      <c r="A18" s="178"/>
      <c r="B18" s="178"/>
      <c r="C18" s="178"/>
      <c r="D18" s="179"/>
      <c r="E18" s="179"/>
      <c r="F18" s="179"/>
      <c r="G18" s="179"/>
      <c r="H18" s="73"/>
    </row>
    <row r="19" spans="1:9" s="64" customFormat="1" ht="30" customHeight="1" x14ac:dyDescent="0.3">
      <c r="A19" s="178"/>
      <c r="B19" s="178"/>
      <c r="C19" s="178"/>
      <c r="D19" s="179"/>
      <c r="E19" s="179"/>
      <c r="F19" s="179"/>
      <c r="G19" s="179"/>
      <c r="H19" s="73"/>
    </row>
    <row r="20" spans="1:9" s="64" customFormat="1" ht="30" customHeight="1" x14ac:dyDescent="0.3">
      <c r="A20" s="178"/>
      <c r="B20" s="178"/>
      <c r="C20" s="178"/>
      <c r="D20" s="179"/>
      <c r="E20" s="179"/>
      <c r="F20" s="179"/>
      <c r="G20" s="179"/>
    </row>
    <row r="21" spans="1:9" s="64" customFormat="1" ht="30" customHeight="1" x14ac:dyDescent="0.3">
      <c r="A21" s="178"/>
      <c r="B21" s="178"/>
      <c r="C21" s="178"/>
      <c r="D21" s="179"/>
      <c r="E21" s="179"/>
      <c r="F21" s="179"/>
      <c r="G21" s="179"/>
    </row>
    <row r="22" spans="1:9" s="64" customFormat="1" ht="30" customHeight="1" x14ac:dyDescent="0.3">
      <c r="A22" s="178"/>
      <c r="B22" s="178"/>
      <c r="C22" s="178"/>
      <c r="D22" s="179"/>
      <c r="E22" s="179"/>
      <c r="F22" s="179"/>
      <c r="G22" s="179"/>
    </row>
    <row r="23" spans="1:9" s="64" customFormat="1" ht="30" customHeight="1" x14ac:dyDescent="0.3">
      <c r="A23" s="178"/>
      <c r="B23" s="178"/>
      <c r="C23" s="178"/>
      <c r="D23" s="179"/>
      <c r="E23" s="179"/>
      <c r="F23" s="179"/>
      <c r="G23" s="179"/>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F101"/>
  <sheetViews>
    <sheetView showGridLines="0" tabSelected="1" topLeftCell="A11" zoomScale="70" zoomScaleNormal="70" workbookViewId="0">
      <pane ySplit="4" topLeftCell="A15" activePane="bottomLeft" state="frozen"/>
      <selection activeCell="A11" sqref="A11"/>
      <selection pane="bottomLeft" activeCell="AO30" sqref="AO30:AO31"/>
    </sheetView>
  </sheetViews>
  <sheetFormatPr baseColWidth="10" defaultColWidth="11.44140625" defaultRowHeight="13.8" x14ac:dyDescent="0.25"/>
  <cols>
    <col min="1" max="1" width="3.77734375" style="114" customWidth="1"/>
    <col min="2" max="2" width="24.21875" style="114" customWidth="1"/>
    <col min="3" max="3" width="29.44140625" style="114" customWidth="1"/>
    <col min="4" max="4" width="31.77734375" style="114" customWidth="1"/>
    <col min="5" max="5" width="32.77734375" style="114" customWidth="1"/>
    <col min="6" max="6" width="30.77734375" style="114" customWidth="1"/>
    <col min="7" max="7" width="38" style="85" customWidth="1"/>
    <col min="8" max="8" width="86.21875" style="85" customWidth="1"/>
    <col min="9" max="9" width="16.21875" style="115" customWidth="1"/>
    <col min="10" max="10" width="10.5546875" style="85" customWidth="1"/>
    <col min="11" max="11" width="9.21875" style="85" customWidth="1"/>
    <col min="12" max="12" width="10.5546875" style="85" customWidth="1"/>
    <col min="13" max="13" width="9.44140625" style="85" customWidth="1"/>
    <col min="14" max="14" width="10.5546875" style="85" customWidth="1"/>
    <col min="15" max="15" width="5.77734375" style="85" customWidth="1"/>
    <col min="16" max="16" width="81.44140625" style="85" customWidth="1"/>
    <col min="17" max="17" width="15.21875" style="85" customWidth="1"/>
    <col min="18" max="18" width="6.77734375" style="85" customWidth="1"/>
    <col min="19" max="19" width="5" style="85" customWidth="1"/>
    <col min="20" max="20" width="5.5546875" style="85" customWidth="1"/>
    <col min="21" max="21" width="7.21875" style="85" customWidth="1"/>
    <col min="22" max="22" width="6.77734375" style="85" customWidth="1"/>
    <col min="23" max="23" width="7.5546875" style="85" customWidth="1"/>
    <col min="24" max="24" width="47.5546875" style="85" customWidth="1"/>
    <col min="25" max="25" width="11.21875" style="85" customWidth="1"/>
    <col min="26" max="26" width="8.77734375" style="85" customWidth="1"/>
    <col min="27" max="27" width="10.44140625" style="85" customWidth="1"/>
    <col min="28" max="29" width="9.21875" style="85" customWidth="1"/>
    <col min="30" max="33" width="10.21875" style="85" customWidth="1"/>
    <col min="34" max="34" width="11.77734375" style="85" customWidth="1"/>
    <col min="35" max="35" width="12.5546875" style="85" customWidth="1"/>
    <col min="36" max="36" width="41.21875" style="85" customWidth="1"/>
    <col min="37" max="37" width="100.44140625" style="85" hidden="1" customWidth="1"/>
    <col min="38" max="38" width="88.21875" style="85" hidden="1" customWidth="1"/>
    <col min="39" max="39" width="96.44140625" style="85" customWidth="1"/>
    <col min="40" max="40" width="84.21875" style="85" customWidth="1"/>
    <col min="41" max="41" width="133.44140625" style="85" customWidth="1"/>
    <col min="42" max="42" width="109.109375" style="85" customWidth="1"/>
    <col min="43" max="16384" width="11.44140625" style="85"/>
  </cols>
  <sheetData>
    <row r="1" spans="1:54" ht="16.5" customHeight="1" x14ac:dyDescent="0.25">
      <c r="A1" s="242"/>
      <c r="B1" s="242"/>
      <c r="C1" s="242"/>
      <c r="D1" s="243" t="s">
        <v>0</v>
      </c>
      <c r="E1" s="244"/>
      <c r="F1" s="244"/>
      <c r="G1" s="244"/>
      <c r="H1" s="244"/>
      <c r="I1" s="244"/>
      <c r="J1" s="244"/>
      <c r="K1" s="244"/>
      <c r="L1" s="244"/>
      <c r="M1" s="244"/>
      <c r="N1" s="244"/>
      <c r="O1" s="244"/>
      <c r="P1" s="244"/>
      <c r="Q1" s="244"/>
      <c r="R1" s="244"/>
      <c r="S1" s="244"/>
      <c r="T1" s="244"/>
      <c r="U1" s="244"/>
      <c r="V1" s="244"/>
      <c r="W1" s="244"/>
      <c r="X1" s="244"/>
      <c r="Y1" s="244"/>
      <c r="Z1" s="244"/>
      <c r="AA1" s="244"/>
      <c r="AB1" s="244"/>
      <c r="AC1" s="244"/>
      <c r="AD1" s="244"/>
      <c r="AE1" s="244"/>
      <c r="AF1" s="245"/>
      <c r="AG1" s="278" t="s">
        <v>90</v>
      </c>
      <c r="AH1" s="279"/>
      <c r="AI1" s="280"/>
      <c r="AJ1" s="84"/>
      <c r="AK1" s="84"/>
      <c r="AL1" s="84"/>
      <c r="AM1" s="84"/>
      <c r="AN1" s="84"/>
      <c r="AO1" s="84"/>
      <c r="AP1" s="84"/>
      <c r="AQ1" s="84"/>
      <c r="AR1" s="84"/>
      <c r="AS1" s="84"/>
      <c r="AT1" s="84"/>
      <c r="AU1" s="84"/>
      <c r="AV1" s="84"/>
      <c r="AW1" s="84"/>
      <c r="AX1" s="84"/>
      <c r="AY1" s="84"/>
      <c r="AZ1" s="84"/>
      <c r="BA1" s="84"/>
      <c r="BB1" s="84"/>
    </row>
    <row r="2" spans="1:54" ht="16.5" customHeight="1" x14ac:dyDescent="0.25">
      <c r="A2" s="242"/>
      <c r="B2" s="242"/>
      <c r="C2" s="242"/>
      <c r="D2" s="246"/>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8"/>
      <c r="AG2" s="278" t="s">
        <v>91</v>
      </c>
      <c r="AH2" s="279"/>
      <c r="AI2" s="280"/>
      <c r="AJ2" s="84"/>
      <c r="AK2" s="84"/>
      <c r="AL2" s="84"/>
      <c r="AM2" s="84"/>
      <c r="AN2" s="84"/>
      <c r="AO2" s="84"/>
      <c r="AP2" s="84"/>
      <c r="AQ2" s="84"/>
      <c r="AR2" s="84"/>
      <c r="AS2" s="84"/>
      <c r="AT2" s="84"/>
      <c r="AU2" s="84"/>
      <c r="AV2" s="84"/>
      <c r="AW2" s="84"/>
      <c r="AX2" s="84"/>
      <c r="AY2" s="84"/>
      <c r="AZ2" s="84"/>
      <c r="BA2" s="84"/>
      <c r="BB2" s="84"/>
    </row>
    <row r="3" spans="1:54" ht="16.5" customHeight="1" x14ac:dyDescent="0.25">
      <c r="A3" s="242"/>
      <c r="B3" s="242"/>
      <c r="C3" s="242"/>
      <c r="D3" s="246"/>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8"/>
      <c r="AG3" s="278" t="s">
        <v>92</v>
      </c>
      <c r="AH3" s="279"/>
      <c r="AI3" s="280"/>
      <c r="AJ3" s="84"/>
      <c r="AK3" s="84"/>
      <c r="AL3" s="84"/>
      <c r="AM3" s="84"/>
      <c r="AN3" s="84"/>
      <c r="AO3" s="84"/>
      <c r="AP3" s="84"/>
      <c r="AQ3" s="84"/>
      <c r="AR3" s="84"/>
      <c r="AS3" s="84"/>
      <c r="AT3" s="84"/>
      <c r="AU3" s="84"/>
      <c r="AV3" s="84"/>
      <c r="AW3" s="84"/>
      <c r="AX3" s="84"/>
      <c r="AY3" s="84"/>
      <c r="AZ3" s="84"/>
      <c r="BA3" s="84"/>
      <c r="BB3" s="84"/>
    </row>
    <row r="4" spans="1:54" ht="16.5" customHeight="1" x14ac:dyDescent="0.25">
      <c r="A4" s="242"/>
      <c r="B4" s="242"/>
      <c r="C4" s="242"/>
      <c r="D4" s="249"/>
      <c r="E4" s="250"/>
      <c r="F4" s="25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1"/>
      <c r="AG4" s="278" t="s">
        <v>93</v>
      </c>
      <c r="AH4" s="279"/>
      <c r="AI4" s="280"/>
      <c r="AJ4" s="84"/>
      <c r="AK4" s="84"/>
      <c r="AL4" s="84"/>
      <c r="AM4" s="84"/>
      <c r="AN4" s="84"/>
      <c r="AO4" s="84"/>
      <c r="AP4" s="84"/>
      <c r="AQ4" s="84"/>
      <c r="AR4" s="84"/>
      <c r="AS4" s="84"/>
      <c r="AT4" s="84"/>
      <c r="AU4" s="84"/>
      <c r="AV4" s="84"/>
      <c r="AW4" s="84"/>
      <c r="AX4" s="84"/>
      <c r="AY4" s="84"/>
      <c r="AZ4" s="84"/>
      <c r="BA4" s="84"/>
      <c r="BB4" s="84"/>
    </row>
    <row r="5" spans="1:54" x14ac:dyDescent="0.25">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row>
    <row r="6" spans="1:54" ht="23.25" customHeight="1" x14ac:dyDescent="0.25">
      <c r="A6" s="259" t="s">
        <v>94</v>
      </c>
      <c r="B6" s="259"/>
      <c r="C6" s="260"/>
      <c r="D6" s="271" t="s">
        <v>7</v>
      </c>
      <c r="E6" s="272"/>
      <c r="F6" s="268" t="s">
        <v>8</v>
      </c>
      <c r="G6" s="268"/>
      <c r="H6" s="266" t="s">
        <v>95</v>
      </c>
      <c r="I6" s="267"/>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row>
    <row r="7" spans="1:54" ht="40.799999999999997" customHeight="1" x14ac:dyDescent="0.25">
      <c r="A7" s="261"/>
      <c r="B7" s="261"/>
      <c r="C7" s="262"/>
      <c r="D7" s="273"/>
      <c r="E7" s="274"/>
      <c r="F7" s="269" t="s">
        <v>10</v>
      </c>
      <c r="G7" s="269"/>
      <c r="H7" s="266" t="s">
        <v>11</v>
      </c>
      <c r="I7" s="267"/>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row>
    <row r="8" spans="1:54" ht="22.8" customHeight="1" x14ac:dyDescent="0.25">
      <c r="A8" s="263" t="s">
        <v>96</v>
      </c>
      <c r="B8" s="264"/>
      <c r="C8" s="265"/>
      <c r="D8" s="270" t="s">
        <v>97</v>
      </c>
      <c r="E8" s="270"/>
      <c r="F8" s="270"/>
      <c r="G8" s="270"/>
      <c r="H8" s="270"/>
      <c r="I8" s="270"/>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row>
    <row r="9" spans="1:54" ht="22.8" customHeight="1" x14ac:dyDescent="0.25">
      <c r="A9" s="263" t="s">
        <v>98</v>
      </c>
      <c r="B9" s="264"/>
      <c r="C9" s="265"/>
      <c r="D9" s="270" t="s">
        <v>99</v>
      </c>
      <c r="E9" s="270"/>
      <c r="F9" s="270"/>
      <c r="G9" s="270"/>
      <c r="H9" s="270"/>
      <c r="I9" s="270"/>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row>
    <row r="10" spans="1:54" ht="16.5" customHeight="1" x14ac:dyDescent="0.25">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row>
    <row r="11" spans="1:54" ht="21.75" customHeight="1" x14ac:dyDescent="0.25">
      <c r="A11" s="275" t="s">
        <v>100</v>
      </c>
      <c r="B11" s="276"/>
      <c r="C11" s="276"/>
      <c r="D11" s="276"/>
      <c r="E11" s="276"/>
      <c r="F11" s="276"/>
      <c r="G11" s="276"/>
      <c r="H11" s="276"/>
      <c r="I11" s="277"/>
      <c r="J11" s="281" t="s">
        <v>101</v>
      </c>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75" t="s">
        <v>102</v>
      </c>
      <c r="AJ11" s="277"/>
      <c r="AK11" s="254" t="s">
        <v>103</v>
      </c>
      <c r="AL11" s="254" t="s">
        <v>104</v>
      </c>
      <c r="AM11" s="254" t="s">
        <v>105</v>
      </c>
      <c r="AN11" s="254" t="s">
        <v>106</v>
      </c>
      <c r="AO11" s="194" t="s">
        <v>621</v>
      </c>
      <c r="AP11" s="194" t="s">
        <v>623</v>
      </c>
      <c r="AQ11" s="84"/>
      <c r="AR11" s="84"/>
      <c r="AS11" s="84"/>
      <c r="AT11" s="84"/>
      <c r="AU11" s="84"/>
      <c r="AV11" s="84"/>
      <c r="AW11" s="84"/>
      <c r="AX11" s="84"/>
      <c r="AY11" s="84"/>
      <c r="AZ11" s="84"/>
      <c r="BA11" s="84"/>
      <c r="BB11" s="84"/>
    </row>
    <row r="12" spans="1:54" ht="16.5" customHeight="1" x14ac:dyDescent="0.25">
      <c r="A12" s="257" t="s">
        <v>107</v>
      </c>
      <c r="B12" s="258" t="s">
        <v>622</v>
      </c>
      <c r="C12" s="258" t="s">
        <v>108</v>
      </c>
      <c r="D12" s="254" t="s">
        <v>109</v>
      </c>
      <c r="E12" s="254" t="s">
        <v>110</v>
      </c>
      <c r="F12" s="254" t="s">
        <v>111</v>
      </c>
      <c r="G12" s="254" t="s">
        <v>112</v>
      </c>
      <c r="H12" s="254" t="s">
        <v>113</v>
      </c>
      <c r="I12" s="254" t="s">
        <v>114</v>
      </c>
      <c r="J12" s="281" t="s">
        <v>115</v>
      </c>
      <c r="K12" s="281"/>
      <c r="L12" s="281"/>
      <c r="M12" s="281"/>
      <c r="N12" s="281"/>
      <c r="O12" s="298" t="s">
        <v>116</v>
      </c>
      <c r="P12" s="298"/>
      <c r="Q12" s="298"/>
      <c r="R12" s="298"/>
      <c r="S12" s="298"/>
      <c r="T12" s="298"/>
      <c r="U12" s="298"/>
      <c r="V12" s="298"/>
      <c r="W12" s="298"/>
      <c r="X12" s="298"/>
      <c r="Y12" s="91"/>
      <c r="Z12" s="91"/>
      <c r="AA12" s="91"/>
      <c r="AB12" s="91"/>
      <c r="AC12" s="91"/>
      <c r="AD12" s="288" t="s">
        <v>117</v>
      </c>
      <c r="AE12" s="288"/>
      <c r="AF12" s="288"/>
      <c r="AG12" s="288"/>
      <c r="AH12" s="288"/>
      <c r="AI12" s="285" t="s">
        <v>118</v>
      </c>
      <c r="AJ12" s="92" t="s">
        <v>119</v>
      </c>
      <c r="AK12" s="255"/>
      <c r="AL12" s="255"/>
      <c r="AM12" s="255"/>
      <c r="AN12" s="255"/>
      <c r="AO12" s="195"/>
      <c r="AP12" s="195"/>
      <c r="AQ12" s="84"/>
      <c r="AR12" s="84"/>
      <c r="AS12" s="84"/>
      <c r="AT12" s="84"/>
      <c r="AU12" s="84"/>
      <c r="AV12" s="84"/>
      <c r="AW12" s="84"/>
      <c r="AX12" s="84"/>
      <c r="AY12" s="84"/>
      <c r="AZ12" s="84"/>
      <c r="BA12" s="84"/>
      <c r="BB12" s="84"/>
    </row>
    <row r="13" spans="1:54" ht="16.5" customHeight="1" x14ac:dyDescent="0.25">
      <c r="A13" s="257"/>
      <c r="B13" s="258"/>
      <c r="C13" s="258"/>
      <c r="D13" s="255"/>
      <c r="E13" s="255"/>
      <c r="F13" s="255"/>
      <c r="G13" s="289"/>
      <c r="H13" s="255"/>
      <c r="I13" s="255"/>
      <c r="J13" s="252" t="s">
        <v>120</v>
      </c>
      <c r="K13" s="252" t="s">
        <v>121</v>
      </c>
      <c r="L13" s="252" t="s">
        <v>122</v>
      </c>
      <c r="M13" s="252" t="s">
        <v>121</v>
      </c>
      <c r="N13" s="252" t="s">
        <v>123</v>
      </c>
      <c r="O13" s="286" t="s">
        <v>124</v>
      </c>
      <c r="P13" s="254" t="s">
        <v>125</v>
      </c>
      <c r="Q13" s="254" t="s">
        <v>126</v>
      </c>
      <c r="R13" s="282" t="s">
        <v>127</v>
      </c>
      <c r="S13" s="283"/>
      <c r="T13" s="283"/>
      <c r="U13" s="283"/>
      <c r="V13" s="283"/>
      <c r="W13" s="283"/>
      <c r="X13" s="284"/>
      <c r="Y13" s="286" t="s">
        <v>128</v>
      </c>
      <c r="Z13" s="286" t="s">
        <v>129</v>
      </c>
      <c r="AA13" s="286" t="s">
        <v>121</v>
      </c>
      <c r="AB13" s="286" t="s">
        <v>130</v>
      </c>
      <c r="AC13" s="286" t="s">
        <v>121</v>
      </c>
      <c r="AD13" s="286" t="s">
        <v>131</v>
      </c>
      <c r="AE13" s="286" t="s">
        <v>121</v>
      </c>
      <c r="AF13" s="286" t="s">
        <v>132</v>
      </c>
      <c r="AG13" s="286" t="s">
        <v>121</v>
      </c>
      <c r="AH13" s="286" t="s">
        <v>133</v>
      </c>
      <c r="AI13" s="285"/>
      <c r="AJ13" s="294" t="s">
        <v>134</v>
      </c>
      <c r="AK13" s="255"/>
      <c r="AL13" s="255"/>
      <c r="AM13" s="255"/>
      <c r="AN13" s="255"/>
      <c r="AO13" s="195"/>
      <c r="AP13" s="195"/>
      <c r="AQ13" s="84"/>
      <c r="AR13" s="84"/>
      <c r="AS13" s="84"/>
      <c r="AT13" s="84"/>
      <c r="AU13" s="84"/>
      <c r="AV13" s="84"/>
      <c r="AW13" s="84"/>
      <c r="AX13" s="84"/>
      <c r="AY13" s="84"/>
      <c r="AZ13" s="84"/>
      <c r="BA13" s="84"/>
      <c r="BB13" s="84"/>
    </row>
    <row r="14" spans="1:54" s="96" customFormat="1" ht="42" customHeight="1" x14ac:dyDescent="0.3">
      <c r="A14" s="257"/>
      <c r="B14" s="258"/>
      <c r="C14" s="258"/>
      <c r="D14" s="256"/>
      <c r="E14" s="256"/>
      <c r="F14" s="256"/>
      <c r="G14" s="290"/>
      <c r="H14" s="256"/>
      <c r="I14" s="256"/>
      <c r="J14" s="253"/>
      <c r="K14" s="253"/>
      <c r="L14" s="253"/>
      <c r="M14" s="253"/>
      <c r="N14" s="253"/>
      <c r="O14" s="287"/>
      <c r="P14" s="256"/>
      <c r="Q14" s="256"/>
      <c r="R14" s="93" t="s">
        <v>135</v>
      </c>
      <c r="S14" s="93" t="s">
        <v>136</v>
      </c>
      <c r="T14" s="93" t="s">
        <v>137</v>
      </c>
      <c r="U14" s="93" t="s">
        <v>138</v>
      </c>
      <c r="V14" s="93" t="s">
        <v>139</v>
      </c>
      <c r="W14" s="93" t="s">
        <v>140</v>
      </c>
      <c r="X14" s="94" t="s">
        <v>141</v>
      </c>
      <c r="Y14" s="287"/>
      <c r="Z14" s="287"/>
      <c r="AA14" s="287"/>
      <c r="AB14" s="287"/>
      <c r="AC14" s="287"/>
      <c r="AD14" s="287"/>
      <c r="AE14" s="287"/>
      <c r="AF14" s="287"/>
      <c r="AG14" s="287"/>
      <c r="AH14" s="287"/>
      <c r="AI14" s="285"/>
      <c r="AJ14" s="295"/>
      <c r="AK14" s="256"/>
      <c r="AL14" s="256"/>
      <c r="AM14" s="256"/>
      <c r="AN14" s="256"/>
      <c r="AO14" s="196"/>
      <c r="AP14" s="196"/>
      <c r="AQ14" s="95"/>
      <c r="AR14" s="95"/>
      <c r="AS14" s="95"/>
      <c r="AT14" s="95"/>
      <c r="AU14" s="95"/>
      <c r="AV14" s="95"/>
      <c r="AW14" s="95"/>
      <c r="AX14" s="95"/>
      <c r="AY14" s="95"/>
      <c r="AZ14" s="95"/>
      <c r="BA14" s="95"/>
      <c r="BB14" s="95"/>
    </row>
    <row r="15" spans="1:54" ht="177.75" customHeight="1" x14ac:dyDescent="0.25">
      <c r="A15" s="202" t="s">
        <v>142</v>
      </c>
      <c r="B15" s="215" t="s">
        <v>143</v>
      </c>
      <c r="C15" s="215" t="s">
        <v>7</v>
      </c>
      <c r="D15" s="215" t="s">
        <v>144</v>
      </c>
      <c r="E15" s="215" t="s">
        <v>145</v>
      </c>
      <c r="F15" s="215" t="s">
        <v>146</v>
      </c>
      <c r="G15" s="217" t="s">
        <v>147</v>
      </c>
      <c r="H15" s="112" t="s">
        <v>148</v>
      </c>
      <c r="I15" s="215" t="s">
        <v>149</v>
      </c>
      <c r="J15" s="223" t="s">
        <v>150</v>
      </c>
      <c r="K15" s="238">
        <f>IF(J15="","",IF(J15="Muy Baja",0.2,IF(J15="Baja",0.4,IF(J15="Media",0.6,IF(J15="Alta",0.8,IF(J15="Muy Alta",1,))))))</f>
        <v>0.6</v>
      </c>
      <c r="L15" s="223" t="s">
        <v>151</v>
      </c>
      <c r="M15" s="238">
        <f>IF(L15="","",IF(L15="Leve",0.2,IF(L15="Menor",0.4,IF(L15="Moderado",0.6,IF(L15="Mayor",0.8,IF(L15="Catastrófico",1,))))))</f>
        <v>0.6</v>
      </c>
      <c r="N15" s="21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27">
        <v>1</v>
      </c>
      <c r="P15" s="108" t="s">
        <v>152</v>
      </c>
      <c r="Q15" s="27" t="s">
        <v>153</v>
      </c>
      <c r="R15" s="99" t="s">
        <v>154</v>
      </c>
      <c r="S15" s="99" t="s">
        <v>155</v>
      </c>
      <c r="T15" s="28" t="str">
        <f>IF(AND(R15="Preventivo",S15="Automático"),"50%",IF(AND(R15="Preventivo",S15="Manual"),"40%",IF(AND(R15="Detectivo",S15="Automático"),"40%",IF(AND(R15="Detectivo",S15="Manual"),"30%",IF(AND(R15="Correctivo",S15="Automático"),"35%",IF(AND(R15="Correctivo",S15="Manual"),"25%",""))))))</f>
        <v>40%</v>
      </c>
      <c r="U15" s="99" t="s">
        <v>156</v>
      </c>
      <c r="V15" s="99" t="s">
        <v>157</v>
      </c>
      <c r="W15" s="99" t="s">
        <v>158</v>
      </c>
      <c r="X15" s="126" t="s">
        <v>159</v>
      </c>
      <c r="Y15" s="101">
        <f>IFERROR(IF(Q15="Probabilidad",(K15-(+K15*T15)),IF(Q15="Impacto",K15,"")),"")</f>
        <v>0.36</v>
      </c>
      <c r="Z15" s="30" t="str">
        <f>IFERROR(IF(Y15="","",IF(Y15&lt;=0.2,"Muy Baja",IF(Y15&lt;=0.4,"Baja",IF(Y15&lt;=0.6,"Media",IF(Y15&lt;=0.8,"Alta","Muy Alta"))))),"")</f>
        <v>Baja</v>
      </c>
      <c r="AA15" s="28">
        <f>+Y15</f>
        <v>0.36</v>
      </c>
      <c r="AB15" s="30" t="str">
        <f>IFERROR(IF(AC15="","",IF(AC15&lt;=0.2,"Leve",IF(AC15&lt;=0.4,"Menor",IF(AC15&lt;=0.6,"Moderado",IF(AC15&lt;=0.8,"Mayor","Catastrófico"))))),"")</f>
        <v>Moderado</v>
      </c>
      <c r="AC15" s="28">
        <f>IFERROR(IF(Q15="Impacto",(M15-(+M15*T15)),IF(Q15="Probabilidad",M15,"")),"")</f>
        <v>0.6</v>
      </c>
      <c r="AD15" s="223" t="str">
        <f t="shared" ref="AD15" si="0">IFERROR(IF(AE15=0,"",IF(AND(AE15&gt;0,AE15&lt;=0.2),"Muy Baja",IF(AE15&lt;=0.4,"Baja",IF(AE15&lt;=0.6,"Media",IF(AE15&lt;=0.8,"Alta","Muy Alta"))))),"")</f>
        <v>Muy Baja</v>
      </c>
      <c r="AE15" s="227">
        <f>MIN(Y15:Y19)</f>
        <v>7.7759999999999996E-2</v>
      </c>
      <c r="AF15" s="223" t="str">
        <f t="shared" ref="AF15" si="1">IFERROR(IF(AG15=0,"",IF(AND(AG15&gt;0,AG15&lt;=0.2),"Leve",IF(AG15&lt;=0.4,"Menor",IF(AG15&lt;=0.6,"Moderado",IF(AG15&lt;=0.8,"Mayor","Catastrófico"))))),"")</f>
        <v>Moderado</v>
      </c>
      <c r="AG15" s="227">
        <f>MIN(AC15:AC19)</f>
        <v>0.44999999999999996</v>
      </c>
      <c r="AH15" s="213" t="str">
        <f t="shared" ref="AH15" si="2">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02" t="s">
        <v>160</v>
      </c>
      <c r="AJ15" s="111"/>
      <c r="AK15" s="211" t="s">
        <v>161</v>
      </c>
      <c r="AL15" s="211"/>
      <c r="AM15" s="211" t="s">
        <v>548</v>
      </c>
      <c r="AN15" s="211" t="s">
        <v>549</v>
      </c>
      <c r="AO15" s="180" t="s">
        <v>632</v>
      </c>
      <c r="AP15" s="180" t="s">
        <v>633</v>
      </c>
      <c r="AQ15" s="84"/>
      <c r="AR15" s="84"/>
      <c r="AS15" s="84"/>
      <c r="AT15" s="84"/>
      <c r="AU15" s="84"/>
      <c r="AV15" s="84"/>
      <c r="AW15" s="84"/>
      <c r="AX15" s="84"/>
      <c r="AY15" s="84"/>
      <c r="AZ15" s="84"/>
      <c r="BA15" s="84"/>
      <c r="BB15" s="84"/>
    </row>
    <row r="16" spans="1:54" ht="153" customHeight="1" x14ac:dyDescent="0.25">
      <c r="A16" s="203"/>
      <c r="B16" s="222"/>
      <c r="C16" s="222"/>
      <c r="D16" s="222"/>
      <c r="E16" s="222"/>
      <c r="F16" s="222"/>
      <c r="G16" s="293"/>
      <c r="H16" s="112" t="s">
        <v>162</v>
      </c>
      <c r="I16" s="222"/>
      <c r="J16" s="224"/>
      <c r="K16" s="239"/>
      <c r="L16" s="224"/>
      <c r="M16" s="239"/>
      <c r="N16" s="214"/>
      <c r="O16" s="27">
        <v>2</v>
      </c>
      <c r="P16" s="108" t="s">
        <v>163</v>
      </c>
      <c r="Q16" s="27" t="s">
        <v>153</v>
      </c>
      <c r="R16" s="99" t="s">
        <v>154</v>
      </c>
      <c r="S16" s="99" t="s">
        <v>155</v>
      </c>
      <c r="T16" s="28" t="str">
        <f t="shared" ref="T16:T31" si="3">IF(AND(R16="Preventivo",S16="Automático"),"50%",IF(AND(R16="Preventivo",S16="Manual"),"40%",IF(AND(R16="Detectivo",S16="Automático"),"40%",IF(AND(R16="Detectivo",S16="Manual"),"30%",IF(AND(R16="Correctivo",S16="Automático"),"35%",IF(AND(R16="Correctivo",S16="Manual"),"25%",""))))))</f>
        <v>40%</v>
      </c>
      <c r="U16" s="99" t="s">
        <v>156</v>
      </c>
      <c r="V16" s="99" t="s">
        <v>157</v>
      </c>
      <c r="W16" s="99" t="s">
        <v>158</v>
      </c>
      <c r="X16" s="98" t="s">
        <v>164</v>
      </c>
      <c r="Y16" s="101">
        <f>IFERROR(IF(AND(Q15="Probabilidad",Q16="Probabilidad"),(AA15-(+AA15*T16)),IF(Q16="Probabilidad",(K15-(+K15*T16)),IF(Q16="Impacto",AA15,""))),"")</f>
        <v>0.216</v>
      </c>
      <c r="Z16" s="30" t="str">
        <f>IFERROR(IF(Y16="","",IF(Y16&lt;=0.2,"Muy Baja",IF(Y16&lt;=0.4,"Baja",IF(Y16&lt;=0.6,"Media",IF(Y16&lt;=0.8,"Alta","Muy Alta"))))),"")</f>
        <v>Baja</v>
      </c>
      <c r="AA16" s="28">
        <f t="shared" ref="AA16:AA17" si="4">+Y16</f>
        <v>0.216</v>
      </c>
      <c r="AB16" s="30" t="str">
        <f t="shared" ref="AB16:AB17" si="5">IFERROR(IF(AC16="","",IF(AC16&lt;=0.2,"Leve",IF(AC16&lt;=0.4,"Menor",IF(AC16&lt;=0.6,"Moderado",IF(AC16&lt;=0.8,"Mayor","Catastrófico"))))),"")</f>
        <v>Moderado</v>
      </c>
      <c r="AC16" s="28">
        <f>IFERROR(IF(AND(Q15="Impacto",Q16="Impacto"),(AC15-(+AC15*T16)),IF(Q16="Impacto",(#REF!-(+#REF!*T16)),IF(Q16="Probabilidad",AC15,""))),"")</f>
        <v>0.6</v>
      </c>
      <c r="AD16" s="224"/>
      <c r="AE16" s="228"/>
      <c r="AF16" s="224"/>
      <c r="AG16" s="228"/>
      <c r="AH16" s="214"/>
      <c r="AI16" s="203"/>
      <c r="AJ16" s="110"/>
      <c r="AK16" s="212"/>
      <c r="AL16" s="212"/>
      <c r="AM16" s="212"/>
      <c r="AN16" s="212"/>
      <c r="AO16" s="197"/>
      <c r="AP16" s="197"/>
      <c r="AQ16" s="84"/>
      <c r="AR16" s="84"/>
      <c r="AS16" s="84"/>
      <c r="AT16" s="84"/>
      <c r="AU16" s="84"/>
      <c r="AV16" s="84"/>
      <c r="AW16" s="84"/>
      <c r="AX16" s="84"/>
      <c r="AY16" s="84"/>
      <c r="AZ16" s="84"/>
      <c r="BA16" s="84"/>
      <c r="BB16" s="84"/>
    </row>
    <row r="17" spans="1:58" ht="144" customHeight="1" x14ac:dyDescent="0.25">
      <c r="A17" s="203"/>
      <c r="B17" s="222"/>
      <c r="C17" s="222"/>
      <c r="D17" s="222"/>
      <c r="E17" s="222"/>
      <c r="F17" s="222"/>
      <c r="G17" s="293"/>
      <c r="H17" s="112" t="s">
        <v>165</v>
      </c>
      <c r="I17" s="222"/>
      <c r="J17" s="224"/>
      <c r="K17" s="239"/>
      <c r="L17" s="224"/>
      <c r="M17" s="239"/>
      <c r="N17" s="214"/>
      <c r="O17" s="27">
        <v>3</v>
      </c>
      <c r="P17" s="108" t="s">
        <v>166</v>
      </c>
      <c r="Q17" s="27" t="str">
        <f>IF(OR(R17="Preventivo",R17="Detectivo"),"Probabilidad",IF(R17="Correctivo","Impacto",""))</f>
        <v>Probabilidad</v>
      </c>
      <c r="R17" s="99" t="s">
        <v>154</v>
      </c>
      <c r="S17" s="99" t="s">
        <v>155</v>
      </c>
      <c r="T17" s="28" t="str">
        <f t="shared" si="3"/>
        <v>40%</v>
      </c>
      <c r="U17" s="99" t="s">
        <v>167</v>
      </c>
      <c r="V17" s="99" t="s">
        <v>157</v>
      </c>
      <c r="W17" s="99" t="s">
        <v>158</v>
      </c>
      <c r="X17" s="106" t="s">
        <v>168</v>
      </c>
      <c r="Y17" s="101">
        <f>IFERROR(IF(AND(Q16="Probabilidad",Q17="Probabilidad"),(AA16-(+AA16*T17)),IF(AND(Q16="Impacto",Q17="Probabilidad"),(AA15-(+AA15*T17)),IF(Q17="Impacto",AA16,""))),"")</f>
        <v>0.12959999999999999</v>
      </c>
      <c r="Z17" s="30" t="str">
        <f>IFERROR(IF(Y17="","",IF(Y17&lt;=0.2,"Muy Baja",IF(Y17&lt;=0.4,"Baja",IF(Y17&lt;=0.6,"Media",IF(Y17&lt;=0.8,"Alta","Muy Alta"))))),"")</f>
        <v>Muy Baja</v>
      </c>
      <c r="AA17" s="28">
        <f t="shared" si="4"/>
        <v>0.12959999999999999</v>
      </c>
      <c r="AB17" s="30" t="str">
        <f t="shared" si="5"/>
        <v>Moderado</v>
      </c>
      <c r="AC17" s="28">
        <f>IFERROR(IF(AND(Q16="Impacto",Q17="Impacto"),(AC16-(+AC16*T17)),IF(AND(Q16="Probabilidad",Q17="Impacto"),(AC15-(+AC15*T17)),IF(Q17="Probabilidad",AC16,""))),"")</f>
        <v>0.6</v>
      </c>
      <c r="AD17" s="224"/>
      <c r="AE17" s="228"/>
      <c r="AF17" s="224"/>
      <c r="AG17" s="228"/>
      <c r="AH17" s="214"/>
      <c r="AI17" s="203"/>
      <c r="AJ17" s="110"/>
      <c r="AK17" s="212"/>
      <c r="AL17" s="212"/>
      <c r="AM17" s="212"/>
      <c r="AN17" s="212"/>
      <c r="AO17" s="197"/>
      <c r="AP17" s="197"/>
      <c r="AQ17" s="84"/>
      <c r="AR17" s="84"/>
      <c r="AS17" s="84"/>
      <c r="AT17" s="84"/>
      <c r="AU17" s="84"/>
      <c r="AV17" s="84"/>
      <c r="AW17" s="84"/>
      <c r="AX17" s="84"/>
      <c r="AY17" s="84"/>
      <c r="AZ17" s="84"/>
      <c r="BA17" s="84"/>
      <c r="BB17" s="84"/>
    </row>
    <row r="18" spans="1:58" ht="75" customHeight="1" x14ac:dyDescent="0.25">
      <c r="A18" s="203"/>
      <c r="B18" s="222"/>
      <c r="C18" s="222"/>
      <c r="D18" s="222"/>
      <c r="E18" s="222"/>
      <c r="F18" s="222"/>
      <c r="G18" s="293"/>
      <c r="H18" s="112" t="s">
        <v>169</v>
      </c>
      <c r="I18" s="222"/>
      <c r="J18" s="224"/>
      <c r="K18" s="239"/>
      <c r="L18" s="224"/>
      <c r="M18" s="239"/>
      <c r="N18" s="214"/>
      <c r="O18" s="27">
        <v>4</v>
      </c>
      <c r="P18" s="108" t="s">
        <v>170</v>
      </c>
      <c r="Q18" s="27" t="str">
        <f>IF(OR(R18="Preventivo",R18="Detectivo"),"Probabilidad",IF(R18="Correctivo","Impacto",""))</f>
        <v>Impacto</v>
      </c>
      <c r="R18" s="99" t="s">
        <v>171</v>
      </c>
      <c r="S18" s="99" t="s">
        <v>155</v>
      </c>
      <c r="T18" s="28" t="str">
        <f t="shared" si="3"/>
        <v>25%</v>
      </c>
      <c r="U18" s="99" t="s">
        <v>167</v>
      </c>
      <c r="V18" s="99" t="s">
        <v>157</v>
      </c>
      <c r="W18" s="99" t="s">
        <v>158</v>
      </c>
      <c r="X18" s="106" t="s">
        <v>172</v>
      </c>
      <c r="Y18" s="101">
        <f t="shared" ref="Y18:Y19" si="6">IFERROR(IF(AND(Q17="Probabilidad",Q18="Probabilidad"),(AA17-(+AA17*T18)),IF(AND(Q17="Impacto",Q18="Probabilidad"),(AA16-(+AA16*T18)),IF(Q18="Impacto",AA17,""))),"")</f>
        <v>0.12959999999999999</v>
      </c>
      <c r="Z18" s="30" t="str">
        <f t="shared" ref="Z18:Z19" si="7">IFERROR(IF(Y18="","",IF(Y18&lt;=0.2,"Muy Baja",IF(Y18&lt;=0.4,"Baja",IF(Y18&lt;=0.6,"Media",IF(Y18&lt;=0.8,"Alta","Muy Alta"))))),"")</f>
        <v>Muy Baja</v>
      </c>
      <c r="AA18" s="28">
        <f t="shared" ref="AA18:AA19" si="8">+Y18</f>
        <v>0.12959999999999999</v>
      </c>
      <c r="AB18" s="30" t="str">
        <f t="shared" ref="AB18:AB19" si="9">IFERROR(IF(AC18="","",IF(AC18&lt;=0.2,"Leve",IF(AC18&lt;=0.4,"Menor",IF(AC18&lt;=0.6,"Moderado",IF(AC18&lt;=0.8,"Mayor","Catastrófico"))))),"")</f>
        <v>Moderado</v>
      </c>
      <c r="AC18" s="28">
        <f t="shared" ref="AC18:AC19" si="10">IFERROR(IF(AND(Q17="Impacto",Q18="Impacto"),(AC17-(+AC17*T18)),IF(AND(Q17="Probabilidad",Q18="Impacto"),(AC16-(+AC16*T18)),IF(Q18="Probabilidad",AC17,""))),"")</f>
        <v>0.44999999999999996</v>
      </c>
      <c r="AD18" s="224"/>
      <c r="AE18" s="228"/>
      <c r="AF18" s="224"/>
      <c r="AG18" s="228"/>
      <c r="AH18" s="214"/>
      <c r="AI18" s="203"/>
      <c r="AJ18" s="109"/>
      <c r="AK18" s="212"/>
      <c r="AL18" s="212"/>
      <c r="AM18" s="212"/>
      <c r="AN18" s="212"/>
      <c r="AO18" s="197"/>
      <c r="AP18" s="197"/>
      <c r="AQ18" s="84"/>
      <c r="AR18" s="84"/>
      <c r="AS18" s="84"/>
      <c r="AT18" s="84"/>
      <c r="AU18" s="84"/>
      <c r="AV18" s="84"/>
      <c r="AW18" s="84"/>
      <c r="AX18" s="84"/>
      <c r="AY18" s="84"/>
      <c r="AZ18" s="84"/>
      <c r="BA18" s="84"/>
      <c r="BB18" s="84"/>
    </row>
    <row r="19" spans="1:58" ht="94.8" customHeight="1" x14ac:dyDescent="0.25">
      <c r="A19" s="230"/>
      <c r="B19" s="216"/>
      <c r="C19" s="216"/>
      <c r="D19" s="216"/>
      <c r="E19" s="216"/>
      <c r="F19" s="216"/>
      <c r="G19" s="218"/>
      <c r="H19" s="112" t="s">
        <v>173</v>
      </c>
      <c r="I19" s="216"/>
      <c r="J19" s="241"/>
      <c r="K19" s="240"/>
      <c r="L19" s="241"/>
      <c r="M19" s="240"/>
      <c r="N19" s="292"/>
      <c r="O19" s="27">
        <v>5</v>
      </c>
      <c r="P19" s="108" t="s">
        <v>174</v>
      </c>
      <c r="Q19" s="27" t="str">
        <f>IF(OR(R19="Preventivo",R19="Detectivo"),"Probabilidad",IF(R19="Correctivo","Impacto",""))</f>
        <v>Probabilidad</v>
      </c>
      <c r="R19" s="99" t="s">
        <v>154</v>
      </c>
      <c r="S19" s="99" t="s">
        <v>155</v>
      </c>
      <c r="T19" s="28" t="str">
        <f t="shared" si="3"/>
        <v>40%</v>
      </c>
      <c r="U19" s="99" t="s">
        <v>167</v>
      </c>
      <c r="V19" s="99" t="s">
        <v>157</v>
      </c>
      <c r="W19" s="99" t="s">
        <v>158</v>
      </c>
      <c r="X19" s="106" t="s">
        <v>175</v>
      </c>
      <c r="Y19" s="101">
        <f t="shared" si="6"/>
        <v>7.7759999999999996E-2</v>
      </c>
      <c r="Z19" s="30" t="str">
        <f t="shared" si="7"/>
        <v>Muy Baja</v>
      </c>
      <c r="AA19" s="28">
        <f t="shared" si="8"/>
        <v>7.7759999999999996E-2</v>
      </c>
      <c r="AB19" s="30" t="str">
        <f t="shared" si="9"/>
        <v>Moderado</v>
      </c>
      <c r="AC19" s="28">
        <f t="shared" si="10"/>
        <v>0.44999999999999996</v>
      </c>
      <c r="AD19" s="241"/>
      <c r="AE19" s="291"/>
      <c r="AF19" s="241"/>
      <c r="AG19" s="291"/>
      <c r="AH19" s="292"/>
      <c r="AI19" s="230"/>
      <c r="AJ19" s="109"/>
      <c r="AK19" s="212"/>
      <c r="AL19" s="212"/>
      <c r="AM19" s="212"/>
      <c r="AN19" s="320"/>
      <c r="AO19" s="197"/>
      <c r="AP19" s="198"/>
      <c r="AQ19" s="84"/>
      <c r="AR19" s="84"/>
      <c r="AS19" s="84"/>
      <c r="AT19" s="84"/>
      <c r="AU19" s="84"/>
      <c r="AV19" s="84"/>
      <c r="AW19" s="84"/>
      <c r="AX19" s="84"/>
      <c r="AY19" s="84"/>
      <c r="AZ19" s="84"/>
      <c r="BA19" s="84"/>
      <c r="BB19" s="84"/>
    </row>
    <row r="20" spans="1:58" s="103" customFormat="1" ht="64.2" customHeight="1" x14ac:dyDescent="0.3">
      <c r="A20" s="202" t="s">
        <v>176</v>
      </c>
      <c r="B20" s="215" t="s">
        <v>177</v>
      </c>
      <c r="C20" s="215" t="s">
        <v>178</v>
      </c>
      <c r="D20" s="215" t="s">
        <v>179</v>
      </c>
      <c r="E20" s="215" t="s">
        <v>180</v>
      </c>
      <c r="F20" s="215" t="s">
        <v>181</v>
      </c>
      <c r="G20" s="215" t="s">
        <v>182</v>
      </c>
      <c r="H20" s="112" t="s">
        <v>183</v>
      </c>
      <c r="I20" s="215" t="s">
        <v>149</v>
      </c>
      <c r="J20" s="223" t="s">
        <v>184</v>
      </c>
      <c r="K20" s="238">
        <f>IF(J20="","",IF(J20="Muy Baja",0.2,IF(J20="Baja",0.4,IF(J20="Media",0.6,IF(J20="Alta",0.8,IF(J20="Muy Alta",1,))))))</f>
        <v>0.4</v>
      </c>
      <c r="L20" s="223" t="s">
        <v>185</v>
      </c>
      <c r="M20" s="238">
        <f>IF(L20="","",IF(L20="Leve",0.2,IF(L20="Menor",0.4,IF(L20="Moderado",0.6,IF(L20="Mayor",0.8,IF(L20="Catastrófico",1,))))))</f>
        <v>1</v>
      </c>
      <c r="N20" s="213"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c r="P20" s="106" t="s">
        <v>186</v>
      </c>
      <c r="Q20" s="27" t="str">
        <f t="shared" ref="Q20:Q29" si="11">IF(OR(R20="Preventivo",R20="Detectivo"),"Probabilidad",IF(R20="Correctivo","Impacto",""))</f>
        <v>Probabilidad</v>
      </c>
      <c r="R20" s="99" t="s">
        <v>154</v>
      </c>
      <c r="S20" s="99" t="s">
        <v>155</v>
      </c>
      <c r="T20" s="28" t="str">
        <f t="shared" si="3"/>
        <v>40%</v>
      </c>
      <c r="U20" s="99" t="s">
        <v>167</v>
      </c>
      <c r="V20" s="99" t="s">
        <v>157</v>
      </c>
      <c r="W20" s="99" t="s">
        <v>158</v>
      </c>
      <c r="X20" s="106" t="s">
        <v>551</v>
      </c>
      <c r="Y20" s="101">
        <f>IFERROR(IF(Q20="Probabilidad",(K20-(+K20*T20)),IF(Q20="Impacto",K20,"")),"")</f>
        <v>0.24</v>
      </c>
      <c r="Z20" s="30" t="str">
        <f t="shared" ref="Z20:Z34" si="12">IFERROR(IF(Y20="","",IF(Y20&lt;=0.2,"Muy Baja",IF(Y20&lt;=0.4,"Baja",IF(Y20&lt;=0.6,"Media",IF(Y20&lt;=0.8,"Alta","Muy Alta"))))),"")</f>
        <v>Baja</v>
      </c>
      <c r="AA20" s="28">
        <f>+Y20</f>
        <v>0.24</v>
      </c>
      <c r="AB20" s="30" t="str">
        <f>IFERROR(IF(AC20="","",IF(AC20&lt;=0.2,"Leve",IF(AC20&lt;=0.4,"Menor",IF(AC20&lt;=0.6,"Moderado",IF(AC20&lt;=0.8,"Mayor","Catastrófico"))))),"")</f>
        <v>Catastrófico</v>
      </c>
      <c r="AC20" s="28">
        <f>IFERROR(IF(Q20="Impacto",(M20-(+M20*T20)),IF(Q20="Probabilidad",M20,"")),"")</f>
        <v>1</v>
      </c>
      <c r="AD20" s="223" t="str">
        <f>IFERROR(IF(AE20=0,"",IF(AND(AE20&gt;0,AE20&lt;=0.2),"Muy Baja",IF(AE20&lt;=0.4,"Baja",IF(AE20&lt;=0.6,"Media",IF(AE20&lt;=0.8,"Alta","Muy Alta"))))),"")</f>
        <v>Muy Baja</v>
      </c>
      <c r="AE20" s="227">
        <f>MIN(Y20:Y25)</f>
        <v>3.1103999999999993E-2</v>
      </c>
      <c r="AF20" s="223" t="str">
        <f>IFERROR(IF(AG20=0,"",IF(AND(AG20&gt;0,AG20&lt;=0.2),"Leve",IF(AG20&lt;=0.4,"Menor",IF(AG20&lt;=0.6,"Moderado",IF(AG20&lt;=0.8,"Mayor","Catastrófico"))))),"")</f>
        <v>Mayor</v>
      </c>
      <c r="AG20" s="227">
        <f>MIN(AC20:AC25)</f>
        <v>0.75</v>
      </c>
      <c r="AH20" s="213"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02" t="s">
        <v>160</v>
      </c>
      <c r="AJ20" s="109"/>
      <c r="AK20" s="212" t="s">
        <v>187</v>
      </c>
      <c r="AL20" s="212" t="s">
        <v>188</v>
      </c>
      <c r="AM20" s="315" t="s">
        <v>550</v>
      </c>
      <c r="AN20" s="211" t="s">
        <v>553</v>
      </c>
      <c r="AO20" s="199" t="s">
        <v>634</v>
      </c>
      <c r="AP20" s="180" t="s">
        <v>635</v>
      </c>
      <c r="AQ20" s="102"/>
      <c r="AR20" s="102"/>
      <c r="AS20" s="102"/>
      <c r="AT20" s="102"/>
      <c r="AU20" s="102"/>
      <c r="AV20" s="102"/>
      <c r="AW20" s="102"/>
      <c r="AX20" s="102"/>
      <c r="AY20" s="102"/>
      <c r="AZ20" s="102"/>
      <c r="BA20" s="102"/>
      <c r="BB20" s="102"/>
    </row>
    <row r="21" spans="1:58" s="103" customFormat="1" ht="105" customHeight="1" x14ac:dyDescent="0.3">
      <c r="A21" s="203"/>
      <c r="B21" s="222"/>
      <c r="C21" s="222"/>
      <c r="D21" s="222"/>
      <c r="E21" s="222"/>
      <c r="F21" s="222"/>
      <c r="G21" s="222"/>
      <c r="H21" s="114" t="s">
        <v>189</v>
      </c>
      <c r="I21" s="222"/>
      <c r="J21" s="224"/>
      <c r="K21" s="239"/>
      <c r="L21" s="224"/>
      <c r="M21" s="239"/>
      <c r="N21" s="214"/>
      <c r="O21" s="27"/>
      <c r="P21" s="112" t="s">
        <v>190</v>
      </c>
      <c r="Q21" s="27" t="str">
        <f t="shared" si="11"/>
        <v>Probabilidad</v>
      </c>
      <c r="R21" s="99" t="s">
        <v>154</v>
      </c>
      <c r="S21" s="99" t="s">
        <v>155</v>
      </c>
      <c r="T21" s="28" t="str">
        <f t="shared" si="3"/>
        <v>40%</v>
      </c>
      <c r="U21" s="99" t="s">
        <v>156</v>
      </c>
      <c r="V21" s="99" t="s">
        <v>157</v>
      </c>
      <c r="W21" s="99" t="s">
        <v>158</v>
      </c>
      <c r="X21" s="27" t="s">
        <v>552</v>
      </c>
      <c r="Y21" s="101">
        <f>IFERROR(IF(AND(Q20="Probabilidad",Q21="Probabilidad"),(AA20-(+AA20*T21)),IF(Q21="Probabilidad",(K20-(+K20*T21)),IF(Q21="Impacto",AA20,""))),"")</f>
        <v>0.14399999999999999</v>
      </c>
      <c r="Z21" s="30" t="str">
        <f t="shared" si="12"/>
        <v>Muy Baja</v>
      </c>
      <c r="AA21" s="28">
        <f t="shared" ref="AA21:AA25" si="13">+Y21</f>
        <v>0.14399999999999999</v>
      </c>
      <c r="AB21" s="30" t="str">
        <f t="shared" ref="AB21:AB25" si="14">IFERROR(IF(AC21="","",IF(AC21&lt;=0.2,"Leve",IF(AC21&lt;=0.4,"Menor",IF(AC21&lt;=0.6,"Moderado",IF(AC21&lt;=0.8,"Mayor","Catastrófico"))))),"")</f>
        <v>Catastrófico</v>
      </c>
      <c r="AC21" s="28">
        <f>IFERROR(IF(AND(Q20="Impacto",Q21="Impacto"),(AC20-(+AC20*T21)),IF(Q21="Impacto",(#REF!-(+#REF!*T21)),IF(Q21="Probabilidad",AC20,""))),"")</f>
        <v>1</v>
      </c>
      <c r="AD21" s="224"/>
      <c r="AE21" s="228"/>
      <c r="AF21" s="224"/>
      <c r="AG21" s="228"/>
      <c r="AH21" s="214"/>
      <c r="AI21" s="203"/>
      <c r="AJ21" s="109"/>
      <c r="AK21" s="212"/>
      <c r="AL21" s="212"/>
      <c r="AM21" s="316"/>
      <c r="AN21" s="212"/>
      <c r="AO21" s="200"/>
      <c r="AP21" s="197"/>
      <c r="AQ21" s="102"/>
      <c r="AR21" s="102"/>
      <c r="AS21" s="102"/>
      <c r="AT21" s="102"/>
      <c r="AU21" s="102"/>
      <c r="AV21" s="102"/>
      <c r="AW21" s="102"/>
      <c r="AX21" s="102"/>
      <c r="AY21" s="102"/>
      <c r="AZ21" s="102"/>
      <c r="BA21" s="102"/>
      <c r="BB21" s="102"/>
    </row>
    <row r="22" spans="1:58" s="103" customFormat="1" ht="64.2" customHeight="1" x14ac:dyDescent="0.3">
      <c r="A22" s="203"/>
      <c r="B22" s="222"/>
      <c r="C22" s="222"/>
      <c r="D22" s="222"/>
      <c r="E22" s="222"/>
      <c r="F22" s="222"/>
      <c r="G22" s="222"/>
      <c r="H22" s="112" t="s">
        <v>191</v>
      </c>
      <c r="I22" s="222"/>
      <c r="J22" s="224"/>
      <c r="K22" s="239"/>
      <c r="L22" s="224"/>
      <c r="M22" s="239"/>
      <c r="N22" s="214"/>
      <c r="O22" s="27"/>
      <c r="P22" s="112" t="s">
        <v>192</v>
      </c>
      <c r="Q22" s="27" t="str">
        <f t="shared" si="11"/>
        <v>Probabilidad</v>
      </c>
      <c r="R22" s="99" t="s">
        <v>154</v>
      </c>
      <c r="S22" s="99" t="s">
        <v>155</v>
      </c>
      <c r="T22" s="28" t="str">
        <f t="shared" si="3"/>
        <v>40%</v>
      </c>
      <c r="U22" s="99" t="s">
        <v>156</v>
      </c>
      <c r="V22" s="99" t="s">
        <v>157</v>
      </c>
      <c r="W22" s="99" t="s">
        <v>158</v>
      </c>
      <c r="X22" s="105" t="s">
        <v>193</v>
      </c>
      <c r="Y22" s="101">
        <f>IFERROR(IF(AND(Q21="Probabilidad",Q22="Probabilidad"),(AA21-(+AA21*T22)),IF(AND(Q21="Impacto",Q22="Probabilidad"),(AC20-(+AC20*T22)),IF(Q22="Impacto",AA21,""))),"")</f>
        <v>8.6399999999999991E-2</v>
      </c>
      <c r="Z22" s="30" t="str">
        <f t="shared" si="12"/>
        <v>Muy Baja</v>
      </c>
      <c r="AA22" s="28">
        <f t="shared" si="13"/>
        <v>8.6399999999999991E-2</v>
      </c>
      <c r="AB22" s="30" t="str">
        <f t="shared" si="14"/>
        <v>Catastrófico</v>
      </c>
      <c r="AC22" s="28">
        <f>IFERROR(IF(AND(Q21="Impacto",Q22="Impacto"),(AC21-(+AC21*T22)),IF(AND(Q21="Probabilidad",Q22="Impacto"),(AC20-(+AC20*T22)),IF(Q22="Probabilidad",AC21,""))),"")</f>
        <v>1</v>
      </c>
      <c r="AD22" s="224"/>
      <c r="AE22" s="228"/>
      <c r="AF22" s="224"/>
      <c r="AG22" s="228"/>
      <c r="AH22" s="214"/>
      <c r="AI22" s="203"/>
      <c r="AJ22" s="109"/>
      <c r="AK22" s="212"/>
      <c r="AL22" s="212"/>
      <c r="AM22" s="316"/>
      <c r="AN22" s="212"/>
      <c r="AO22" s="200"/>
      <c r="AP22" s="197"/>
      <c r="AQ22" s="102"/>
      <c r="AR22" s="102"/>
      <c r="AS22" s="102"/>
      <c r="AT22" s="102"/>
      <c r="AU22" s="102"/>
      <c r="AV22" s="102"/>
      <c r="AW22" s="102"/>
      <c r="AX22" s="102"/>
      <c r="AY22" s="102"/>
      <c r="AZ22" s="102"/>
      <c r="BA22" s="102"/>
      <c r="BB22" s="102"/>
    </row>
    <row r="23" spans="1:58" s="103" customFormat="1" ht="64.2" customHeight="1" x14ac:dyDescent="0.3">
      <c r="A23" s="203"/>
      <c r="B23" s="222"/>
      <c r="C23" s="222"/>
      <c r="D23" s="222"/>
      <c r="E23" s="222"/>
      <c r="F23" s="222"/>
      <c r="G23" s="222"/>
      <c r="H23" s="112" t="s">
        <v>194</v>
      </c>
      <c r="I23" s="222"/>
      <c r="J23" s="224"/>
      <c r="K23" s="239"/>
      <c r="L23" s="224"/>
      <c r="M23" s="239"/>
      <c r="N23" s="214"/>
      <c r="O23" s="27"/>
      <c r="P23" s="112" t="s">
        <v>195</v>
      </c>
      <c r="Q23" s="27" t="str">
        <f t="shared" si="11"/>
        <v>Probabilidad</v>
      </c>
      <c r="R23" s="99" t="s">
        <v>154</v>
      </c>
      <c r="S23" s="99" t="s">
        <v>155</v>
      </c>
      <c r="T23" s="28" t="str">
        <f t="shared" si="3"/>
        <v>40%</v>
      </c>
      <c r="U23" s="99" t="s">
        <v>156</v>
      </c>
      <c r="V23" s="99" t="s">
        <v>157</v>
      </c>
      <c r="W23" s="99" t="s">
        <v>158</v>
      </c>
      <c r="X23" s="105" t="s">
        <v>196</v>
      </c>
      <c r="Y23" s="101">
        <f>IFERROR(IF(AND(Q22="Probabilidad",Q23="Probabilidad"),(AA22-(+AA22*T23)),IF(AND(Q22="Impacto",Q23="Probabilidad"),(#REF!-(+#REF!*T23)),IF(Q23="Impacto",AA22,""))),"")</f>
        <v>5.183999999999999E-2</v>
      </c>
      <c r="Z23" s="30" t="str">
        <f t="shared" si="12"/>
        <v>Muy Baja</v>
      </c>
      <c r="AA23" s="28">
        <f t="shared" si="13"/>
        <v>5.183999999999999E-2</v>
      </c>
      <c r="AB23" s="30" t="str">
        <f t="shared" si="14"/>
        <v>Catastrófico</v>
      </c>
      <c r="AC23" s="28">
        <f>IFERROR(IF(AND(Q22="Impacto",Q23="Impacto"),(AC22-(+AC22*T23)),IF(AND(Q22="Probabilidad",Q23="Impacto"),(#REF!-(+#REF!*T23)),IF(Q23="Probabilidad",AC22,""))),"")</f>
        <v>1</v>
      </c>
      <c r="AD23" s="224"/>
      <c r="AE23" s="228"/>
      <c r="AF23" s="224"/>
      <c r="AG23" s="228"/>
      <c r="AH23" s="214"/>
      <c r="AI23" s="203"/>
      <c r="AJ23" s="109"/>
      <c r="AK23" s="212"/>
      <c r="AL23" s="212"/>
      <c r="AM23" s="316"/>
      <c r="AN23" s="212"/>
      <c r="AO23" s="200"/>
      <c r="AP23" s="197"/>
      <c r="AQ23" s="102"/>
      <c r="AR23" s="102"/>
      <c r="AS23" s="102"/>
      <c r="AT23" s="102"/>
      <c r="AU23" s="102"/>
      <c r="AV23" s="102"/>
      <c r="AW23" s="102"/>
      <c r="AX23" s="102"/>
      <c r="AY23" s="102"/>
      <c r="AZ23" s="102"/>
      <c r="BA23" s="102"/>
      <c r="BB23" s="102"/>
    </row>
    <row r="24" spans="1:58" s="103" customFormat="1" ht="118.95" customHeight="1" x14ac:dyDescent="0.3">
      <c r="A24" s="203"/>
      <c r="B24" s="222"/>
      <c r="C24" s="222"/>
      <c r="D24" s="222"/>
      <c r="E24" s="222"/>
      <c r="F24" s="222"/>
      <c r="G24" s="222"/>
      <c r="H24" s="112" t="s">
        <v>197</v>
      </c>
      <c r="I24" s="222"/>
      <c r="J24" s="224"/>
      <c r="K24" s="239"/>
      <c r="L24" s="224"/>
      <c r="M24" s="239"/>
      <c r="N24" s="214"/>
      <c r="O24" s="27"/>
      <c r="P24" s="108" t="s">
        <v>198</v>
      </c>
      <c r="Q24" s="27" t="str">
        <f t="shared" si="11"/>
        <v>Probabilidad</v>
      </c>
      <c r="R24" s="99" t="s">
        <v>154</v>
      </c>
      <c r="S24" s="99" t="s">
        <v>155</v>
      </c>
      <c r="T24" s="28" t="str">
        <f t="shared" si="3"/>
        <v>40%</v>
      </c>
      <c r="U24" s="99" t="s">
        <v>156</v>
      </c>
      <c r="V24" s="99" t="s">
        <v>157</v>
      </c>
      <c r="W24" s="99" t="s">
        <v>158</v>
      </c>
      <c r="X24" s="106" t="s">
        <v>199</v>
      </c>
      <c r="Y24" s="101">
        <f>IFERROR(IF(AND(Q23="Probabilidad",Q24="Probabilidad"),(AA23-(+AA23*T24)),IF(AND(Q23="Impacto",Q24="Probabilidad"),(AA22-(+AA22*T24)),IF(Q24="Impacto",AA23,""))),"")</f>
        <v>3.1103999999999993E-2</v>
      </c>
      <c r="Z24" s="30" t="str">
        <f t="shared" si="12"/>
        <v>Muy Baja</v>
      </c>
      <c r="AA24" s="28">
        <f t="shared" si="13"/>
        <v>3.1103999999999993E-2</v>
      </c>
      <c r="AB24" s="30" t="str">
        <f t="shared" si="14"/>
        <v>Catastrófico</v>
      </c>
      <c r="AC24" s="28">
        <f>IFERROR(IF(AND(Q23="Impacto",Q24="Impacto"),(AC23-(+AC23*T24)),IF(AND(Q23="Probabilidad",Q24="Impacto"),(AC22-(+AC22*T24)),IF(Q24="Probabilidad",AC23,""))),"")</f>
        <v>1</v>
      </c>
      <c r="AD24" s="224"/>
      <c r="AE24" s="228"/>
      <c r="AF24" s="224"/>
      <c r="AG24" s="228"/>
      <c r="AH24" s="214"/>
      <c r="AI24" s="203"/>
      <c r="AJ24" s="109"/>
      <c r="AK24" s="212"/>
      <c r="AL24" s="212"/>
      <c r="AM24" s="316"/>
      <c r="AN24" s="212"/>
      <c r="AO24" s="200"/>
      <c r="AP24" s="197"/>
      <c r="AQ24" s="102"/>
      <c r="AR24" s="102"/>
      <c r="AS24" s="102"/>
      <c r="AT24" s="102"/>
      <c r="AU24" s="102"/>
      <c r="AV24" s="102"/>
      <c r="AW24" s="102"/>
      <c r="AX24" s="102"/>
      <c r="AY24" s="102"/>
      <c r="AZ24" s="102"/>
      <c r="BA24" s="102"/>
      <c r="BB24" s="102"/>
    </row>
    <row r="25" spans="1:58" s="103" customFormat="1" ht="82.95" customHeight="1" x14ac:dyDescent="0.3">
      <c r="A25" s="230"/>
      <c r="B25" s="216"/>
      <c r="C25" s="216"/>
      <c r="D25" s="216"/>
      <c r="E25" s="216"/>
      <c r="F25" s="216"/>
      <c r="G25" s="216"/>
      <c r="H25" s="112" t="s">
        <v>200</v>
      </c>
      <c r="I25" s="216"/>
      <c r="J25" s="241"/>
      <c r="K25" s="240"/>
      <c r="L25" s="241"/>
      <c r="M25" s="240"/>
      <c r="N25" s="292"/>
      <c r="O25" s="27"/>
      <c r="P25" s="108" t="s">
        <v>201</v>
      </c>
      <c r="Q25" s="27" t="str">
        <f t="shared" si="11"/>
        <v>Impacto</v>
      </c>
      <c r="R25" s="99" t="s">
        <v>171</v>
      </c>
      <c r="S25" s="99" t="s">
        <v>155</v>
      </c>
      <c r="T25" s="28" t="str">
        <f t="shared" si="3"/>
        <v>25%</v>
      </c>
      <c r="U25" s="99" t="s">
        <v>167</v>
      </c>
      <c r="V25" s="99" t="s">
        <v>202</v>
      </c>
      <c r="W25" s="99" t="s">
        <v>158</v>
      </c>
      <c r="X25" s="106" t="s">
        <v>203</v>
      </c>
      <c r="Y25" s="101">
        <f>IFERROR(IF(AND(Q24="Probabilidad",Q25="Probabilidad"),(AA24-(+AA24*T25)),IF(AND(Q24="Impacto",Q25="Probabilidad"),(AA23-(+AA23*T25)),IF(Q25="Impacto",AA24,""))),"")</f>
        <v>3.1103999999999993E-2</v>
      </c>
      <c r="Z25" s="30" t="str">
        <f t="shared" si="12"/>
        <v>Muy Baja</v>
      </c>
      <c r="AA25" s="28">
        <f t="shared" si="13"/>
        <v>3.1103999999999993E-2</v>
      </c>
      <c r="AB25" s="30" t="str">
        <f t="shared" si="14"/>
        <v>Mayor</v>
      </c>
      <c r="AC25" s="28">
        <f>IFERROR(IF(AND(Q24="Impacto",Q25="Impacto"),(AC24-(+AC24*T25)),IF(AND(Q24="Probabilidad",Q25="Impacto"),(AC23-(+AC23*T25)),IF(Q25="Probabilidad",AC24,""))),"")</f>
        <v>0.75</v>
      </c>
      <c r="AD25" s="241"/>
      <c r="AE25" s="291"/>
      <c r="AF25" s="241"/>
      <c r="AG25" s="291"/>
      <c r="AH25" s="292"/>
      <c r="AI25" s="203"/>
      <c r="AJ25" s="109"/>
      <c r="AK25" s="212"/>
      <c r="AL25" s="212"/>
      <c r="AM25" s="316"/>
      <c r="AN25" s="212"/>
      <c r="AO25" s="200"/>
      <c r="AP25" s="197"/>
      <c r="AQ25" s="102"/>
      <c r="AR25" s="102"/>
      <c r="AS25" s="102"/>
      <c r="AT25" s="102"/>
      <c r="AU25" s="102"/>
      <c r="AV25" s="102"/>
      <c r="AW25" s="102"/>
      <c r="AX25" s="102"/>
      <c r="AY25" s="102"/>
      <c r="AZ25" s="102"/>
      <c r="BA25" s="102"/>
      <c r="BB25" s="102"/>
    </row>
    <row r="26" spans="1:58" s="103" customFormat="1" ht="64.2" customHeight="1" x14ac:dyDescent="0.3">
      <c r="A26" s="202" t="s">
        <v>204</v>
      </c>
      <c r="B26" s="215" t="s">
        <v>205</v>
      </c>
      <c r="C26" s="215" t="s">
        <v>206</v>
      </c>
      <c r="D26" s="215" t="s">
        <v>144</v>
      </c>
      <c r="E26" s="215" t="s">
        <v>207</v>
      </c>
      <c r="F26" s="215" t="s">
        <v>208</v>
      </c>
      <c r="G26" s="215" t="s">
        <v>209</v>
      </c>
      <c r="H26" s="112" t="s">
        <v>210</v>
      </c>
      <c r="I26" s="215" t="s">
        <v>149</v>
      </c>
      <c r="J26" s="223" t="s">
        <v>150</v>
      </c>
      <c r="K26" s="238">
        <f>IF(J26="","",IF(J26="Muy Baja",0.2,IF(J26="Baja",0.4,IF(J26="Media",0.6,IF(J26="Alta",0.8,IF(J26="Muy Alta",1,))))))</f>
        <v>0.6</v>
      </c>
      <c r="L26" s="223" t="s">
        <v>211</v>
      </c>
      <c r="M26" s="238">
        <f>IF(L26="","",IF(L26="Leve",0.2,IF(L26="Menor",0.4,IF(L26="Moderado",0.6,IF(L26="Mayor",0.8,IF(L26="Catastrófico",1,))))))</f>
        <v>0.8</v>
      </c>
      <c r="N26" s="213"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6" t="s">
        <v>212</v>
      </c>
      <c r="Q26" s="27" t="str">
        <f t="shared" si="11"/>
        <v>Impacto</v>
      </c>
      <c r="R26" s="99" t="s">
        <v>171</v>
      </c>
      <c r="S26" s="99" t="s">
        <v>155</v>
      </c>
      <c r="T26" s="28" t="str">
        <f t="shared" si="3"/>
        <v>25%</v>
      </c>
      <c r="U26" s="99" t="s">
        <v>156</v>
      </c>
      <c r="V26" s="99" t="s">
        <v>157</v>
      </c>
      <c r="W26" s="99" t="s">
        <v>158</v>
      </c>
      <c r="X26" s="106" t="s">
        <v>213</v>
      </c>
      <c r="Y26" s="101">
        <f>IFERROR(IF(Q26="Probabilidad",(K26-(+K26*T26)),IF(Q26="Impacto",K26,"")),"")</f>
        <v>0.6</v>
      </c>
      <c r="Z26" s="30" t="str">
        <f t="shared" si="12"/>
        <v>Media</v>
      </c>
      <c r="AA26" s="28">
        <f>+Y26</f>
        <v>0.6</v>
      </c>
      <c r="AB26" s="30" t="str">
        <f>IFERROR(IF(AC26="","",IF(AC26&lt;=0.2,"Leve",IF(AC26&lt;=0.4,"Menor",IF(AC26&lt;=0.6,"Moderado",IF(AC26&lt;=0.8,"Mayor","Catastrófico"))))),"")</f>
        <v>Moderado</v>
      </c>
      <c r="AC26" s="28">
        <f>IFERROR(IF(Q26="Impacto",(M26-(+M26*T26)),IF(Q26="Probabilidad",M26,"")),"")</f>
        <v>0.60000000000000009</v>
      </c>
      <c r="AD26" s="223" t="str">
        <f>IFERROR(IF(AE26=0,"",IF(AND(AE26&gt;0,AE26&lt;=0.2),"Muy Baja",IF(AE26&lt;=0.4,"Baja",IF(AE26&lt;=0.6,"Media",IF(AE26&lt;=0.8,"Alta","Muy Alta"))))),"")</f>
        <v>Baja</v>
      </c>
      <c r="AE26" s="227">
        <f>MIN(Y26:Y28)</f>
        <v>0.36000000000000004</v>
      </c>
      <c r="AF26" s="223" t="str">
        <f>IFERROR(IF(AG26=0,"",IF(AND(AG26&gt;0,AG26&lt;=0.2),"Leve",IF(AG26&lt;=0.4,"Menor",IF(AG26&lt;=0.6,"Moderado",IF(AG26&lt;=0.8,"Mayor","Catastrófico"))))),"")</f>
        <v>Moderado</v>
      </c>
      <c r="AG26" s="227">
        <f>MIN(AC26:AC28)</f>
        <v>0.45000000000000007</v>
      </c>
      <c r="AH26" s="213"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02" t="s">
        <v>160</v>
      </c>
      <c r="AJ26" s="204"/>
      <c r="AK26" s="212" t="s">
        <v>187</v>
      </c>
      <c r="AL26" s="212" t="s">
        <v>188</v>
      </c>
      <c r="AM26" s="315" t="s">
        <v>214</v>
      </c>
      <c r="AN26" s="322" t="s">
        <v>215</v>
      </c>
      <c r="AO26" s="199" t="s">
        <v>638</v>
      </c>
      <c r="AP26" s="201" t="s">
        <v>639</v>
      </c>
      <c r="AQ26" s="102"/>
      <c r="AR26" s="102"/>
      <c r="AS26" s="102"/>
      <c r="AT26" s="102"/>
      <c r="AU26" s="102"/>
      <c r="AV26" s="102"/>
      <c r="AW26" s="102"/>
      <c r="AX26" s="102"/>
      <c r="AY26" s="102"/>
      <c r="AZ26" s="102"/>
      <c r="BA26" s="102"/>
      <c r="BB26" s="102"/>
      <c r="BC26" s="102"/>
      <c r="BD26" s="102"/>
      <c r="BE26" s="102"/>
      <c r="BF26" s="102"/>
    </row>
    <row r="27" spans="1:58" s="103" customFormat="1" ht="64.2" customHeight="1" x14ac:dyDescent="0.3">
      <c r="A27" s="203"/>
      <c r="B27" s="222"/>
      <c r="C27" s="222"/>
      <c r="D27" s="222"/>
      <c r="E27" s="222"/>
      <c r="F27" s="222"/>
      <c r="G27" s="222"/>
      <c r="H27" s="215" t="s">
        <v>216</v>
      </c>
      <c r="I27" s="222"/>
      <c r="J27" s="224"/>
      <c r="K27" s="239"/>
      <c r="L27" s="224"/>
      <c r="M27" s="239"/>
      <c r="N27" s="214"/>
      <c r="O27" s="27" t="s">
        <v>217</v>
      </c>
      <c r="P27" s="112" t="s">
        <v>218</v>
      </c>
      <c r="Q27" s="27" t="str">
        <f t="shared" si="11"/>
        <v>Impacto</v>
      </c>
      <c r="R27" s="99" t="s">
        <v>171</v>
      </c>
      <c r="S27" s="99" t="s">
        <v>155</v>
      </c>
      <c r="T27" s="28" t="str">
        <f t="shared" si="3"/>
        <v>25%</v>
      </c>
      <c r="U27" s="99" t="s">
        <v>167</v>
      </c>
      <c r="V27" s="99" t="s">
        <v>202</v>
      </c>
      <c r="W27" s="99" t="s">
        <v>219</v>
      </c>
      <c r="X27" s="27" t="s">
        <v>200</v>
      </c>
      <c r="Y27" s="101">
        <f>IFERROR(IF(AND(Q26="Probabilidad",Q27="Probabilidad"),(AA26-(+AA26*T27)),IF(Q27="Probabilidad",(K26-(+K26*T27)),IF(Q27="Impacto",AA26,""))),"")</f>
        <v>0.6</v>
      </c>
      <c r="Z27" s="30" t="str">
        <f t="shared" si="12"/>
        <v>Media</v>
      </c>
      <c r="AA27" s="28">
        <f t="shared" ref="AA27:AA29" si="15">+Y27</f>
        <v>0.6</v>
      </c>
      <c r="AB27" s="30" t="str">
        <f t="shared" ref="AB27:AB29" si="16">IFERROR(IF(AC27="","",IF(AC27&lt;=0.2,"Leve",IF(AC27&lt;=0.4,"Menor",IF(AC27&lt;=0.6,"Moderado",IF(AC27&lt;=0.8,"Mayor","Catastrófico"))))),"")</f>
        <v>Moderado</v>
      </c>
      <c r="AC27" s="28">
        <f>IFERROR(IF(AND(Q26="Impacto",Q27="Impacto"),(AC26-(+AC26*T27)),IF(Q27="Impacto",($M$15-(+$M$15*T27)),IF(Q27="Probabilidad",AC26,""))),"")</f>
        <v>0.45000000000000007</v>
      </c>
      <c r="AD27" s="224"/>
      <c r="AE27" s="228"/>
      <c r="AF27" s="224"/>
      <c r="AG27" s="228"/>
      <c r="AH27" s="214"/>
      <c r="AI27" s="203"/>
      <c r="AJ27" s="204"/>
      <c r="AK27" s="212"/>
      <c r="AL27" s="212"/>
      <c r="AM27" s="316"/>
      <c r="AN27" s="322"/>
      <c r="AO27" s="200"/>
      <c r="AP27" s="201"/>
      <c r="AQ27" s="102"/>
      <c r="AR27" s="102"/>
      <c r="AS27" s="102"/>
      <c r="AT27" s="102"/>
      <c r="AU27" s="102"/>
      <c r="AV27" s="102"/>
      <c r="AW27" s="102"/>
      <c r="AX27" s="102"/>
      <c r="AY27" s="102"/>
      <c r="AZ27" s="102"/>
      <c r="BA27" s="102"/>
      <c r="BB27" s="102"/>
      <c r="BC27" s="102"/>
      <c r="BD27" s="102"/>
      <c r="BE27" s="102"/>
      <c r="BF27" s="102"/>
    </row>
    <row r="28" spans="1:58" s="103" customFormat="1" ht="64.2" customHeight="1" x14ac:dyDescent="0.3">
      <c r="A28" s="203"/>
      <c r="B28" s="222"/>
      <c r="C28" s="222"/>
      <c r="D28" s="222"/>
      <c r="E28" s="222"/>
      <c r="F28" s="222"/>
      <c r="G28" s="222"/>
      <c r="H28" s="216"/>
      <c r="I28" s="222"/>
      <c r="J28" s="224"/>
      <c r="K28" s="239"/>
      <c r="L28" s="224"/>
      <c r="M28" s="239"/>
      <c r="N28" s="214"/>
      <c r="O28" s="27" t="s">
        <v>220</v>
      </c>
      <c r="P28" s="112" t="s">
        <v>221</v>
      </c>
      <c r="Q28" s="27" t="str">
        <f t="shared" si="11"/>
        <v>Probabilidad</v>
      </c>
      <c r="R28" s="99" t="s">
        <v>154</v>
      </c>
      <c r="S28" s="99" t="s">
        <v>155</v>
      </c>
      <c r="T28" s="28" t="str">
        <f t="shared" si="3"/>
        <v>40%</v>
      </c>
      <c r="U28" s="99" t="s">
        <v>167</v>
      </c>
      <c r="V28" s="99" t="s">
        <v>202</v>
      </c>
      <c r="W28" s="99" t="s">
        <v>219</v>
      </c>
      <c r="X28" s="105" t="s">
        <v>200</v>
      </c>
      <c r="Y28" s="101">
        <f>IFERROR(IF(AND(Q27="Probabilidad",Q28="Probabilidad"),(AA27-(+AA27*T28)),IF(AND(Q27="Impacto",Q28="Probabilidad"),(AC26-(+AC26*T28)),IF(Q28="Impacto",AA27,""))),"")</f>
        <v>0.36000000000000004</v>
      </c>
      <c r="Z28" s="30" t="str">
        <f t="shared" si="12"/>
        <v>Baja</v>
      </c>
      <c r="AA28" s="28">
        <f t="shared" si="15"/>
        <v>0.36000000000000004</v>
      </c>
      <c r="AB28" s="30" t="str">
        <f t="shared" si="16"/>
        <v>Moderado</v>
      </c>
      <c r="AC28" s="28">
        <f>IFERROR(IF(AND(Q27="Impacto",Q28="Impacto"),(AC27-(+AC27*T28)),IF(AND(Q27="Probabilidad",Q28="Impacto"),(AC26-(+AC26*T28)),IF(Q28="Probabilidad",AC27,""))),"")</f>
        <v>0.45000000000000007</v>
      </c>
      <c r="AD28" s="224"/>
      <c r="AE28" s="228"/>
      <c r="AF28" s="224"/>
      <c r="AG28" s="228"/>
      <c r="AH28" s="214"/>
      <c r="AI28" s="203"/>
      <c r="AJ28" s="204"/>
      <c r="AK28" s="212"/>
      <c r="AL28" s="212"/>
      <c r="AM28" s="316"/>
      <c r="AN28" s="322"/>
      <c r="AO28" s="200"/>
      <c r="AP28" s="201"/>
      <c r="AQ28" s="102"/>
      <c r="AR28" s="102"/>
      <c r="AS28" s="102"/>
      <c r="AT28" s="102"/>
      <c r="AU28" s="102"/>
      <c r="AV28" s="102"/>
      <c r="AW28" s="102"/>
      <c r="AX28" s="102"/>
      <c r="AY28" s="102"/>
      <c r="AZ28" s="102"/>
      <c r="BA28" s="102"/>
      <c r="BB28" s="102"/>
      <c r="BC28" s="102"/>
      <c r="BD28" s="102"/>
      <c r="BE28" s="102"/>
      <c r="BF28" s="102"/>
    </row>
    <row r="29" spans="1:58" s="103" customFormat="1" ht="130.94999999999999" customHeight="1" x14ac:dyDescent="0.3">
      <c r="A29" s="230"/>
      <c r="B29" s="216"/>
      <c r="C29" s="216"/>
      <c r="D29" s="216"/>
      <c r="E29" s="216"/>
      <c r="F29" s="216"/>
      <c r="G29" s="216"/>
      <c r="H29" s="112" t="s">
        <v>222</v>
      </c>
      <c r="I29" s="216"/>
      <c r="J29" s="241"/>
      <c r="K29" s="240"/>
      <c r="L29" s="241"/>
      <c r="M29" s="240"/>
      <c r="N29" s="292"/>
      <c r="O29" s="27">
        <v>3</v>
      </c>
      <c r="P29" s="107" t="s">
        <v>223</v>
      </c>
      <c r="Q29" s="27" t="str">
        <f t="shared" si="11"/>
        <v>Probabilidad</v>
      </c>
      <c r="R29" s="99" t="s">
        <v>154</v>
      </c>
      <c r="S29" s="99" t="s">
        <v>155</v>
      </c>
      <c r="T29" s="28" t="str">
        <f t="shared" si="3"/>
        <v>40%</v>
      </c>
      <c r="U29" s="99" t="s">
        <v>167</v>
      </c>
      <c r="V29" s="99" t="s">
        <v>202</v>
      </c>
      <c r="W29" s="99" t="s">
        <v>158</v>
      </c>
      <c r="X29" s="112" t="s">
        <v>224</v>
      </c>
      <c r="Y29" s="101">
        <f>IFERROR(IF(AND(Q28="Probabilidad",Q29="Probabilidad"),(AA28-(+AA28*T29)),IF(AND(Q28="Impacto",Q29="Probabilidad"),(AC27-(+AC27*T29)),IF(Q29="Impacto",AA28,""))),"")</f>
        <v>0.21600000000000003</v>
      </c>
      <c r="Z29" s="30" t="str">
        <f t="shared" si="12"/>
        <v>Baja</v>
      </c>
      <c r="AA29" s="28">
        <f t="shared" si="15"/>
        <v>0.21600000000000003</v>
      </c>
      <c r="AB29" s="30" t="str">
        <f t="shared" si="16"/>
        <v>Moderado</v>
      </c>
      <c r="AC29" s="28">
        <f>IFERROR(IF(AND(Q28="Impacto",Q29="Impacto"),(AC28-(+AC28*T29)),IF(AND(Q28="Probabilidad",Q29="Impacto"),(AC27-(+AC27*T29)),IF(Q29="Probabilidad",AC28,""))),"")</f>
        <v>0.45000000000000007</v>
      </c>
      <c r="AD29" s="241"/>
      <c r="AE29" s="291"/>
      <c r="AF29" s="241"/>
      <c r="AG29" s="291"/>
      <c r="AH29" s="292"/>
      <c r="AI29" s="230"/>
      <c r="AJ29" s="124"/>
      <c r="AK29" s="212"/>
      <c r="AL29" s="212"/>
      <c r="AM29" s="316"/>
      <c r="AN29" s="322"/>
      <c r="AO29" s="200"/>
      <c r="AP29" s="201"/>
      <c r="AQ29" s="102"/>
      <c r="AR29" s="102"/>
      <c r="AS29" s="102"/>
      <c r="AT29" s="102"/>
      <c r="AU29" s="102"/>
      <c r="AV29" s="102"/>
      <c r="AW29" s="102"/>
      <c r="AX29" s="102"/>
      <c r="AY29" s="102"/>
      <c r="AZ29" s="102"/>
      <c r="BA29" s="102"/>
      <c r="BB29" s="102"/>
      <c r="BC29" s="102"/>
      <c r="BD29" s="102"/>
      <c r="BE29" s="102"/>
      <c r="BF29" s="102"/>
    </row>
    <row r="30" spans="1:58" s="103" customFormat="1" ht="118.95" customHeight="1" x14ac:dyDescent="0.3">
      <c r="A30" s="219" t="s">
        <v>225</v>
      </c>
      <c r="B30" s="220" t="s">
        <v>226</v>
      </c>
      <c r="C30" s="220" t="s">
        <v>206</v>
      </c>
      <c r="D30" s="220" t="s">
        <v>144</v>
      </c>
      <c r="E30" s="220" t="s">
        <v>227</v>
      </c>
      <c r="F30" s="220" t="s">
        <v>228</v>
      </c>
      <c r="G30" s="221" t="s">
        <v>229</v>
      </c>
      <c r="H30" s="112" t="s">
        <v>230</v>
      </c>
      <c r="I30" s="215" t="s">
        <v>231</v>
      </c>
      <c r="J30" s="223" t="s">
        <v>184</v>
      </c>
      <c r="K30" s="225">
        <f>IF(J30="","",IF(J30="Muy Baja",0.2,IF(J30="Baja",0.4,IF(J30="Media",0.6,IF(J30="Alta",0.8,IF(J30="Muy Alta",1,))))))</f>
        <v>0.4</v>
      </c>
      <c r="L30" s="223" t="s">
        <v>211</v>
      </c>
      <c r="M30" s="225">
        <f>IF(L30="","",IF(L30="Leve",0.2,IF(L30="Menor",0.4,IF(L30="Moderado",0.6,IF(L30="Mayor",0.8,IF(L30="Catastrófico",1,))))))</f>
        <v>0.8</v>
      </c>
      <c r="N30" s="226"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v>1</v>
      </c>
      <c r="P30" s="106" t="s">
        <v>232</v>
      </c>
      <c r="Q30" s="27" t="str">
        <f>IF(OR(R30="Preventivo",R30="Detectivo"),"Probabilidad",IF(R30="Correctivo","Impacto",""))</f>
        <v>Probabilidad</v>
      </c>
      <c r="R30" s="99" t="s">
        <v>154</v>
      </c>
      <c r="S30" s="99" t="s">
        <v>155</v>
      </c>
      <c r="T30" s="28" t="str">
        <f t="shared" si="3"/>
        <v>40%</v>
      </c>
      <c r="U30" s="99" t="s">
        <v>167</v>
      </c>
      <c r="V30" s="99" t="s">
        <v>157</v>
      </c>
      <c r="W30" s="99" t="s">
        <v>158</v>
      </c>
      <c r="X30" s="106" t="s">
        <v>233</v>
      </c>
      <c r="Y30" s="101">
        <f>IFERROR(IF(Q30="Probabilidad",(K30-(+K30*T30)),IF(Q30="Impacto",K30,"")),"")</f>
        <v>0.24</v>
      </c>
      <c r="Z30" s="30" t="str">
        <f t="shared" si="12"/>
        <v>Baja</v>
      </c>
      <c r="AA30" s="28">
        <f>+Y30</f>
        <v>0.24</v>
      </c>
      <c r="AB30" s="30" t="str">
        <f>IFERROR(IF(AC30="","",IF(AC30&lt;=0.2,"Leve",IF(AC30&lt;=0.4,"Menor",IF(AC30&lt;=0.6,"Moderado",IF(AC30&lt;=0.8,"Mayor","Catastrófico"))))),"")</f>
        <v>Mayor</v>
      </c>
      <c r="AC30" s="28">
        <f>IFERROR(IF(Q30="Impacto",(M30-(+M30*T30)),IF(Q30="Probabilidad",M30,"")),"")</f>
        <v>0.8</v>
      </c>
      <c r="AD30" s="223" t="str">
        <f>IFERROR(IF(AE30=0,"",IF(AND(AE30&gt;0,AE30&lt;=0.2),"Muy Baja",IF(AE30&lt;=0.4,"Baja",IF(AE30&lt;=0.6,"Media",IF(AE30&lt;=0.8,"Alta","Muy Alta"))))),"")</f>
        <v>Baja</v>
      </c>
      <c r="AE30" s="227">
        <f>MIN(Y30:Y31)</f>
        <v>0.24</v>
      </c>
      <c r="AF30" s="223" t="str">
        <f>IFERROR(IF(AG30=0,"",IF(AND(AG30&gt;0,AG30&lt;=0.2),"Leve",IF(AG30&lt;=0.4,"Menor",IF(AG30&lt;=0.6,"Moderado",IF(AG30&lt;=0.8,"Mayor","Catastrófico"))))),"")</f>
        <v>Moderado</v>
      </c>
      <c r="AG30" s="227">
        <f>MIN(AC30:AC31)</f>
        <v>0.44999999999999996</v>
      </c>
      <c r="AH30" s="213"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02" t="s">
        <v>160</v>
      </c>
      <c r="AJ30" s="204"/>
      <c r="AK30" s="212" t="s">
        <v>187</v>
      </c>
      <c r="AL30" s="212" t="s">
        <v>234</v>
      </c>
      <c r="AM30" s="211" t="s">
        <v>235</v>
      </c>
      <c r="AN30" s="322" t="s">
        <v>236</v>
      </c>
      <c r="AO30" s="180" t="s">
        <v>640</v>
      </c>
      <c r="AP30" s="201" t="s">
        <v>641</v>
      </c>
      <c r="AQ30" s="102"/>
      <c r="AR30" s="102"/>
      <c r="AS30" s="102"/>
      <c r="AT30" s="102"/>
      <c r="AU30" s="102"/>
      <c r="AV30" s="102"/>
      <c r="AW30" s="102"/>
      <c r="AX30" s="102"/>
      <c r="AY30" s="102"/>
      <c r="AZ30" s="102"/>
      <c r="BA30" s="102"/>
      <c r="BB30" s="102"/>
      <c r="BC30" s="102"/>
      <c r="BD30" s="102"/>
      <c r="BE30" s="102"/>
      <c r="BF30" s="102"/>
    </row>
    <row r="31" spans="1:58" s="103" customFormat="1" ht="157.19999999999999" customHeight="1" x14ac:dyDescent="0.3">
      <c r="A31" s="219"/>
      <c r="B31" s="220"/>
      <c r="C31" s="220"/>
      <c r="D31" s="220"/>
      <c r="E31" s="220"/>
      <c r="F31" s="220"/>
      <c r="G31" s="221"/>
      <c r="H31" s="123" t="s">
        <v>237</v>
      </c>
      <c r="I31" s="222"/>
      <c r="J31" s="224"/>
      <c r="K31" s="225"/>
      <c r="L31" s="224"/>
      <c r="M31" s="225"/>
      <c r="N31" s="226"/>
      <c r="O31" s="27">
        <v>2</v>
      </c>
      <c r="P31" s="112" t="s">
        <v>238</v>
      </c>
      <c r="Q31" s="27" t="str">
        <f t="shared" ref="Q31:Q34" si="17">IF(OR(R31="Preventivo",R31="Detectivo"),"Probabilidad",IF(R31="Correctivo","Impacto",""))</f>
        <v>Impacto</v>
      </c>
      <c r="R31" s="99" t="s">
        <v>171</v>
      </c>
      <c r="S31" s="99" t="s">
        <v>155</v>
      </c>
      <c r="T31" s="28" t="str">
        <f t="shared" si="3"/>
        <v>25%</v>
      </c>
      <c r="U31" s="99" t="s">
        <v>167</v>
      </c>
      <c r="V31" s="99" t="s">
        <v>157</v>
      </c>
      <c r="W31" s="99" t="s">
        <v>158</v>
      </c>
      <c r="X31" s="27" t="s">
        <v>239</v>
      </c>
      <c r="Y31" s="101">
        <f>IFERROR(IF(AND(Q30="Probabilidad",Q31="Probabilidad"),(AA30-(+AA30*T31)),IF(Q31="Probabilidad",(K30-(+K30*T31)),IF(Q31="Impacto",AA30,""))),"")</f>
        <v>0.24</v>
      </c>
      <c r="Z31" s="30" t="str">
        <f t="shared" si="12"/>
        <v>Baja</v>
      </c>
      <c r="AA31" s="28">
        <f t="shared" ref="AA31" si="18">+Y31</f>
        <v>0.24</v>
      </c>
      <c r="AB31" s="30" t="str">
        <f t="shared" ref="AB31" si="19">IFERROR(IF(AC31="","",IF(AC31&lt;=0.2,"Leve",IF(AC31&lt;=0.4,"Menor",IF(AC31&lt;=0.6,"Moderado",IF(AC31&lt;=0.8,"Mayor","Catastrófico"))))),"")</f>
        <v>Moderado</v>
      </c>
      <c r="AC31" s="28">
        <f>IFERROR(IF(AND(Q30="Impacto",Q31="Impacto"),(AC30-(+AC30*T31)),IF(Q31="Impacto",($M$15-(+$M$15*T31)),IF(Q31="Probabilidad",AC30,""))),"")</f>
        <v>0.44999999999999996</v>
      </c>
      <c r="AD31" s="224"/>
      <c r="AE31" s="228"/>
      <c r="AF31" s="224"/>
      <c r="AG31" s="228"/>
      <c r="AH31" s="214"/>
      <c r="AI31" s="203"/>
      <c r="AJ31" s="204"/>
      <c r="AK31" s="212"/>
      <c r="AL31" s="212"/>
      <c r="AM31" s="212"/>
      <c r="AN31" s="322"/>
      <c r="AO31" s="197"/>
      <c r="AP31" s="201"/>
      <c r="AQ31" s="102"/>
      <c r="AR31" s="102"/>
      <c r="AS31" s="102"/>
      <c r="AT31" s="102"/>
      <c r="AU31" s="102"/>
      <c r="AV31" s="102"/>
      <c r="AW31" s="102"/>
      <c r="AX31" s="102"/>
      <c r="AY31" s="102"/>
      <c r="AZ31" s="102"/>
      <c r="BA31" s="102"/>
      <c r="BB31" s="102"/>
      <c r="BC31" s="102"/>
      <c r="BD31" s="102"/>
      <c r="BE31" s="102"/>
      <c r="BF31" s="102"/>
    </row>
    <row r="32" spans="1:58" ht="342" hidden="1" customHeight="1" x14ac:dyDescent="0.25">
      <c r="A32" s="305" t="s">
        <v>240</v>
      </c>
      <c r="B32" s="308" t="s">
        <v>241</v>
      </c>
      <c r="C32" s="308" t="s">
        <v>242</v>
      </c>
      <c r="D32" s="308" t="s">
        <v>243</v>
      </c>
      <c r="E32" s="310" t="s">
        <v>244</v>
      </c>
      <c r="F32" s="217" t="s">
        <v>245</v>
      </c>
      <c r="G32" s="308" t="s">
        <v>246</v>
      </c>
      <c r="H32" s="97" t="s">
        <v>247</v>
      </c>
      <c r="I32" s="215" t="s">
        <v>149</v>
      </c>
      <c r="J32" s="223" t="s">
        <v>248</v>
      </c>
      <c r="K32" s="225">
        <f>IF(J32="","",IF(J32="Muy Baja",0.2,IF(J32="Baja",0.4,IF(J32="Media",0.6,IF(J32="Alta",0.8,IF(J32="Muy Alta",1,))))))</f>
        <v>1</v>
      </c>
      <c r="L32" s="223" t="s">
        <v>211</v>
      </c>
      <c r="M32" s="225">
        <f>IF(L32="","",IF(L32="Leve",0.2,IF(L32="Menor",0.4,IF(L32="Moderado",0.6,IF(L32="Mayor",0.8,IF(L32="Catastrófico",1,))))))</f>
        <v>0.8</v>
      </c>
      <c r="N32" s="226"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Alto</v>
      </c>
      <c r="O32" s="27">
        <v>1</v>
      </c>
      <c r="P32" s="98" t="s">
        <v>249</v>
      </c>
      <c r="Q32" s="27" t="str">
        <f t="shared" si="17"/>
        <v/>
      </c>
      <c r="R32" s="99" t="s">
        <v>250</v>
      </c>
      <c r="S32" s="99" t="s">
        <v>250</v>
      </c>
      <c r="T32" s="28" t="str">
        <f>IF(AND(R32="Preventivo",S32="Automático"),"50%",IF(AND(R32="Preventivo",S32="Manual"),"40%",IF(AND(R32="Detectivo",S32="Automático"),"40%",IF(AND(R32="Detectivo",S32="Manual"),"30%",IF(AND(R32="Correctivo",S32="Automático"),"35%",IF(AND(R32="Correctivo",S32="Manual"),"25%",""))))))</f>
        <v/>
      </c>
      <c r="U32" s="99" t="s">
        <v>250</v>
      </c>
      <c r="V32" s="99" t="s">
        <v>250</v>
      </c>
      <c r="W32" s="99" t="s">
        <v>250</v>
      </c>
      <c r="X32" s="106" t="s">
        <v>250</v>
      </c>
      <c r="Y32" s="101">
        <f>K32</f>
        <v>1</v>
      </c>
      <c r="Z32" s="30" t="str">
        <f t="shared" si="12"/>
        <v>Muy Alta</v>
      </c>
      <c r="AA32" s="28">
        <f>+Y32</f>
        <v>1</v>
      </c>
      <c r="AB32" s="30" t="str">
        <f>IFERROR(IF(AC32="","",IF(AC32&lt;=0.2,"Leve",IF(AC32&lt;=0.4,"Menor",IF(AC32&lt;=0.6,"Moderado",IF(AC32&lt;=0.8,"Mayor","Catastrófico"))))),"")</f>
        <v>Mayor</v>
      </c>
      <c r="AC32" s="28">
        <f>M32</f>
        <v>0.8</v>
      </c>
      <c r="AD32" s="223" t="str">
        <f>IFERROR(IF(AE32=0,"",IF(AND(AE32&gt;0,AE32&lt;=0.2),"Muy Baja",IF(AE32&lt;=0.4,"Baja",IF(AE32&lt;=0.6,"Media",IF(AE32&lt;=0.8,"Alta","Muy Alta"))))),"")</f>
        <v>Baja</v>
      </c>
      <c r="AE32" s="227">
        <f>MIN(Y32:Y34)</f>
        <v>0.3</v>
      </c>
      <c r="AF32" s="223" t="str">
        <f>IFERROR(IF(AG32=0,"",IF(AND(AG32&gt;0,AG32&lt;=0.2),"Leve",IF(AG32&lt;=0.4,"Menor",IF(AG32&lt;=0.6,"Moderado",IF(AG32&lt;=0.8,"Mayor","Catastrófico"))))),"")</f>
        <v>Mayor</v>
      </c>
      <c r="AG32" s="227">
        <f>MIN(AC32:AC34)</f>
        <v>0.8</v>
      </c>
      <c r="AH32" s="213"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Alto</v>
      </c>
      <c r="AI32" s="202"/>
      <c r="AJ32" s="105" t="s">
        <v>251</v>
      </c>
      <c r="AK32" s="110"/>
      <c r="AL32" s="110"/>
      <c r="AM32" s="110"/>
      <c r="AN32" s="110"/>
      <c r="AO32" s="125"/>
      <c r="AP32" s="125"/>
      <c r="AQ32" s="84"/>
      <c r="AR32" s="84"/>
      <c r="AS32" s="84"/>
      <c r="AT32" s="84"/>
      <c r="AU32" s="84"/>
      <c r="AV32" s="84"/>
      <c r="AW32" s="84"/>
      <c r="AX32" s="84"/>
      <c r="AY32" s="84"/>
      <c r="AZ32" s="84"/>
      <c r="BA32" s="84"/>
      <c r="BB32" s="84"/>
      <c r="BC32" s="84"/>
      <c r="BD32" s="84"/>
      <c r="BE32" s="84"/>
      <c r="BF32" s="84"/>
    </row>
    <row r="33" spans="1:58" ht="295.2" hidden="1" customHeight="1" x14ac:dyDescent="0.25">
      <c r="A33" s="306"/>
      <c r="B33" s="309"/>
      <c r="C33" s="309"/>
      <c r="D33" s="309"/>
      <c r="E33" s="311"/>
      <c r="F33" s="293"/>
      <c r="G33" s="309"/>
      <c r="H33" s="104" t="s">
        <v>252</v>
      </c>
      <c r="I33" s="222"/>
      <c r="J33" s="224"/>
      <c r="K33" s="225"/>
      <c r="L33" s="224"/>
      <c r="M33" s="225"/>
      <c r="N33" s="226"/>
      <c r="O33" s="27">
        <v>2</v>
      </c>
      <c r="P33" s="98" t="s">
        <v>253</v>
      </c>
      <c r="Q33" s="27" t="str">
        <f t="shared" si="17"/>
        <v>Probabilidad</v>
      </c>
      <c r="R33" s="99" t="s">
        <v>154</v>
      </c>
      <c r="S33" s="99" t="s">
        <v>254</v>
      </c>
      <c r="T33" s="28" t="str">
        <f t="shared" ref="T33:T34" si="20">IF(AND(R33="Preventivo",S33="Automático"),"50%",IF(AND(R33="Preventivo",S33="Manual"),"40%",IF(AND(R33="Detectivo",S33="Automático"),"40%",IF(AND(R33="Detectivo",S33="Manual"),"30%",IF(AND(R33="Correctivo",S33="Automático"),"35%",IF(AND(R33="Correctivo",S33="Manual"),"25%",""))))))</f>
        <v>50%</v>
      </c>
      <c r="U33" s="99" t="s">
        <v>167</v>
      </c>
      <c r="V33" s="99" t="s">
        <v>157</v>
      </c>
      <c r="W33" s="99" t="s">
        <v>158</v>
      </c>
      <c r="X33" s="105" t="s">
        <v>255</v>
      </c>
      <c r="Y33" s="101">
        <f>IFERROR(IF(AND(Q32="Probabilidad",Q33="Probabilidad"),(AA32-(+AA32*T33)),IF(Q33="Probabilidad",(K32-(+K32*T33)),IF(Q33="Impacto",AA32,""))),"")</f>
        <v>0.5</v>
      </c>
      <c r="Z33" s="30" t="str">
        <f t="shared" si="12"/>
        <v>Media</v>
      </c>
      <c r="AA33" s="28">
        <f t="shared" ref="AA33:AA34" si="21">+Y33</f>
        <v>0.5</v>
      </c>
      <c r="AB33" s="30" t="str">
        <f t="shared" ref="AB33:AB34" si="22">IFERROR(IF(AC33="","",IF(AC33&lt;=0.2,"Leve",IF(AC33&lt;=0.4,"Menor",IF(AC33&lt;=0.6,"Moderado",IF(AC33&lt;=0.8,"Mayor","Catastrófico"))))),"")</f>
        <v>Mayor</v>
      </c>
      <c r="AC33" s="28">
        <f>IFERROR(IF(AND(Q32="Impacto",Q33="Impacto"),(AC32-(+AC32*T33)),IF(Q33="Impacto",($M$15-(+$M$15*T33)),IF(Q33="Probabilidad",AC32,""))),"")</f>
        <v>0.8</v>
      </c>
      <c r="AD33" s="224"/>
      <c r="AE33" s="228"/>
      <c r="AF33" s="224"/>
      <c r="AG33" s="228"/>
      <c r="AH33" s="214"/>
      <c r="AI33" s="203"/>
      <c r="AJ33" s="105" t="s">
        <v>256</v>
      </c>
      <c r="AK33" s="110"/>
      <c r="AL33" s="110"/>
      <c r="AM33" s="110"/>
      <c r="AN33" s="110"/>
      <c r="AO33" s="125"/>
      <c r="AP33" s="125"/>
      <c r="AQ33" s="84"/>
      <c r="AR33" s="84"/>
      <c r="AS33" s="84"/>
      <c r="AT33" s="84"/>
      <c r="AU33" s="84"/>
      <c r="AV33" s="84"/>
      <c r="AW33" s="84"/>
      <c r="AX33" s="84"/>
      <c r="AY33" s="84"/>
      <c r="AZ33" s="84"/>
      <c r="BA33" s="84"/>
      <c r="BB33" s="84"/>
      <c r="BC33" s="84"/>
      <c r="BD33" s="84"/>
      <c r="BE33" s="84"/>
      <c r="BF33" s="84"/>
    </row>
    <row r="34" spans="1:58" ht="245.55" hidden="1" customHeight="1" x14ac:dyDescent="0.25">
      <c r="A34" s="307"/>
      <c r="B34" s="309"/>
      <c r="C34" s="309"/>
      <c r="D34" s="309"/>
      <c r="E34" s="311"/>
      <c r="F34" s="293"/>
      <c r="G34" s="309"/>
      <c r="H34" s="104" t="s">
        <v>257</v>
      </c>
      <c r="I34" s="222"/>
      <c r="J34" s="224"/>
      <c r="K34" s="225"/>
      <c r="L34" s="224"/>
      <c r="M34" s="225"/>
      <c r="N34" s="226"/>
      <c r="O34" s="27">
        <v>3</v>
      </c>
      <c r="P34" s="98" t="s">
        <v>258</v>
      </c>
      <c r="Q34" s="27" t="str">
        <f t="shared" si="17"/>
        <v>Probabilidad</v>
      </c>
      <c r="R34" s="99" t="s">
        <v>154</v>
      </c>
      <c r="S34" s="99" t="s">
        <v>155</v>
      </c>
      <c r="T34" s="28" t="str">
        <f t="shared" si="20"/>
        <v>40%</v>
      </c>
      <c r="U34" s="99" t="s">
        <v>167</v>
      </c>
      <c r="V34" s="99" t="s">
        <v>202</v>
      </c>
      <c r="W34" s="99" t="s">
        <v>158</v>
      </c>
      <c r="X34" s="100" t="s">
        <v>259</v>
      </c>
      <c r="Y34" s="101">
        <f>IFERROR(IF(AND(Q33="Probabilidad",Q34="Probabilidad"),(AA33-(+AA33*T34)),IF(AND(Q33="Impacto",Q34="Probabilidad"),(AA32-(+AA32*T34)),IF(Q34="Impacto",AA33,""))),"")</f>
        <v>0.3</v>
      </c>
      <c r="Z34" s="30" t="str">
        <f t="shared" si="12"/>
        <v>Baja</v>
      </c>
      <c r="AA34" s="28">
        <f t="shared" si="21"/>
        <v>0.3</v>
      </c>
      <c r="AB34" s="30" t="str">
        <f t="shared" si="22"/>
        <v>Mayor</v>
      </c>
      <c r="AC34" s="28">
        <f>IFERROR(IF(AND(Q33="Impacto",Q34="Impacto"),(AC33-(+AC33*T34)),IF(AND(Q33="Probabilidad",Q34="Impacto"),(AC32-(+AC32*T34)),IF(Q34="Probabilidad",AC33,""))),"")</f>
        <v>0.8</v>
      </c>
      <c r="AD34" s="224"/>
      <c r="AE34" s="228"/>
      <c r="AF34" s="224"/>
      <c r="AG34" s="228"/>
      <c r="AH34" s="214"/>
      <c r="AI34" s="203"/>
      <c r="AJ34" s="105"/>
      <c r="AK34" s="110"/>
      <c r="AL34" s="110"/>
      <c r="AM34" s="110"/>
      <c r="AN34" s="110"/>
      <c r="AO34" s="125"/>
      <c r="AP34" s="125"/>
      <c r="AQ34" s="84"/>
      <c r="AR34" s="84"/>
      <c r="AS34" s="84"/>
      <c r="AT34" s="84"/>
      <c r="AU34" s="84"/>
      <c r="AV34" s="84"/>
      <c r="AW34" s="84"/>
      <c r="AX34" s="84"/>
      <c r="AY34" s="84"/>
      <c r="AZ34" s="84"/>
      <c r="BA34" s="84"/>
      <c r="BB34" s="84"/>
      <c r="BC34" s="84"/>
      <c r="BD34" s="84"/>
      <c r="BE34" s="84"/>
      <c r="BF34" s="84"/>
    </row>
    <row r="35" spans="1:58" ht="151.5" hidden="1" customHeight="1" x14ac:dyDescent="0.25">
      <c r="A35" s="219" t="s">
        <v>225</v>
      </c>
      <c r="B35" s="220" t="s">
        <v>260</v>
      </c>
      <c r="C35" s="220" t="s">
        <v>261</v>
      </c>
      <c r="D35" s="308" t="s">
        <v>262</v>
      </c>
      <c r="E35" s="308" t="s">
        <v>263</v>
      </c>
      <c r="F35" s="312" t="s">
        <v>264</v>
      </c>
      <c r="G35" s="221" t="s">
        <v>265</v>
      </c>
      <c r="H35" s="112" t="s">
        <v>266</v>
      </c>
      <c r="I35" s="215" t="s">
        <v>149</v>
      </c>
      <c r="J35" s="223" t="s">
        <v>184</v>
      </c>
      <c r="K35" s="225">
        <v>0.4</v>
      </c>
      <c r="L35" s="223" t="s">
        <v>185</v>
      </c>
      <c r="M35" s="225">
        <v>1</v>
      </c>
      <c r="N35" s="226" t="s">
        <v>267</v>
      </c>
      <c r="O35" s="27">
        <v>1.1000000000000001</v>
      </c>
      <c r="P35" s="108" t="s">
        <v>268</v>
      </c>
      <c r="Q35" s="27" t="s">
        <v>153</v>
      </c>
      <c r="R35" s="99" t="s">
        <v>154</v>
      </c>
      <c r="S35" s="99" t="s">
        <v>155</v>
      </c>
      <c r="T35" s="28" t="s">
        <v>269</v>
      </c>
      <c r="U35" s="99" t="s">
        <v>167</v>
      </c>
      <c r="V35" s="99" t="s">
        <v>202</v>
      </c>
      <c r="W35" s="99" t="s">
        <v>158</v>
      </c>
      <c r="X35" s="106" t="s">
        <v>270</v>
      </c>
      <c r="Y35" s="101">
        <f>IFERROR(IF(Q35="Probabilidad",(K35-(+K35*T35)),IF(Q35="Impacto",K35,"")),"")</f>
        <v>0.24</v>
      </c>
      <c r="Z35" s="30" t="s">
        <v>184</v>
      </c>
      <c r="AA35" s="28">
        <v>0.24</v>
      </c>
      <c r="AB35" s="30" t="s">
        <v>185</v>
      </c>
      <c r="AC35" s="28">
        <v>1</v>
      </c>
      <c r="AD35" s="223" t="s">
        <v>271</v>
      </c>
      <c r="AE35" s="227">
        <v>0.16799999999999998</v>
      </c>
      <c r="AF35" s="223" t="s">
        <v>185</v>
      </c>
      <c r="AG35" s="227">
        <v>1</v>
      </c>
      <c r="AH35" s="213" t="s">
        <v>267</v>
      </c>
      <c r="AI35" s="202" t="s">
        <v>160</v>
      </c>
      <c r="AJ35" s="111"/>
      <c r="AK35" s="110"/>
      <c r="AL35" s="110"/>
      <c r="AM35" s="110"/>
      <c r="AN35" s="110"/>
      <c r="AO35" s="125"/>
      <c r="AP35" s="125"/>
      <c r="AQ35" s="84"/>
      <c r="AR35" s="84"/>
      <c r="AS35" s="84"/>
      <c r="AT35" s="84"/>
      <c r="AU35" s="84"/>
      <c r="AV35" s="84"/>
      <c r="AW35" s="84"/>
      <c r="AX35" s="84"/>
      <c r="AY35" s="84"/>
      <c r="AZ35" s="84"/>
      <c r="BA35" s="84"/>
      <c r="BB35" s="84"/>
      <c r="BC35" s="84"/>
      <c r="BD35" s="84"/>
      <c r="BE35" s="84"/>
    </row>
    <row r="36" spans="1:58" ht="151.5" hidden="1" customHeight="1" x14ac:dyDescent="0.25">
      <c r="A36" s="219"/>
      <c r="B36" s="220"/>
      <c r="C36" s="220"/>
      <c r="D36" s="309"/>
      <c r="E36" s="309"/>
      <c r="F36" s="313"/>
      <c r="G36" s="221"/>
      <c r="H36" s="112" t="s">
        <v>272</v>
      </c>
      <c r="I36" s="222"/>
      <c r="J36" s="224"/>
      <c r="K36" s="225"/>
      <c r="L36" s="224"/>
      <c r="M36" s="225"/>
      <c r="N36" s="226"/>
      <c r="O36" s="27">
        <v>1.2</v>
      </c>
      <c r="P36" s="108" t="s">
        <v>273</v>
      </c>
      <c r="Q36" s="27" t="s">
        <v>153</v>
      </c>
      <c r="R36" s="99" t="s">
        <v>274</v>
      </c>
      <c r="S36" s="99" t="s">
        <v>155</v>
      </c>
      <c r="T36" s="28" t="s">
        <v>275</v>
      </c>
      <c r="U36" s="99" t="s">
        <v>167</v>
      </c>
      <c r="V36" s="99" t="s">
        <v>202</v>
      </c>
      <c r="W36" s="99" t="s">
        <v>158</v>
      </c>
      <c r="X36" s="106" t="s">
        <v>276</v>
      </c>
      <c r="Y36" s="101">
        <f>IFERROR(IF(AND(Q35="Probabilidad",Q36="Probabilidad"),(AA35-(+AA35*T36)),IF(Q36="Probabilidad",(K35-(+K35*T36)),IF(Q36="Impacto",AA35,""))),"")</f>
        <v>0.16799999999999998</v>
      </c>
      <c r="Z36" s="30" t="s">
        <v>271</v>
      </c>
      <c r="AA36" s="28">
        <v>0.16799999999999998</v>
      </c>
      <c r="AB36" s="30" t="s">
        <v>185</v>
      </c>
      <c r="AC36" s="28">
        <v>1</v>
      </c>
      <c r="AD36" s="224"/>
      <c r="AE36" s="228"/>
      <c r="AF36" s="224"/>
      <c r="AG36" s="228"/>
      <c r="AH36" s="214"/>
      <c r="AI36" s="203"/>
      <c r="AJ36" s="111"/>
      <c r="AK36" s="110"/>
      <c r="AL36" s="110"/>
      <c r="AM36" s="110"/>
      <c r="AN36" s="110"/>
      <c r="AO36" s="125"/>
      <c r="AP36" s="125"/>
      <c r="AQ36" s="84"/>
      <c r="AR36" s="84"/>
      <c r="AS36" s="84"/>
      <c r="AT36" s="84"/>
      <c r="AU36" s="84"/>
      <c r="AV36" s="84"/>
      <c r="AW36" s="84"/>
      <c r="AX36" s="84"/>
      <c r="AY36" s="84"/>
      <c r="AZ36" s="84"/>
      <c r="BA36" s="84"/>
      <c r="BB36" s="84"/>
      <c r="BC36" s="84"/>
      <c r="BD36" s="84"/>
      <c r="BE36" s="84"/>
    </row>
    <row r="37" spans="1:58" ht="81.599999999999994" hidden="1" customHeight="1" x14ac:dyDescent="0.25">
      <c r="A37" s="219"/>
      <c r="B37" s="220"/>
      <c r="C37" s="220"/>
      <c r="D37" s="309"/>
      <c r="E37" s="309"/>
      <c r="F37" s="313"/>
      <c r="G37" s="221"/>
      <c r="H37" s="121" t="s">
        <v>277</v>
      </c>
      <c r="I37" s="222"/>
      <c r="J37" s="224"/>
      <c r="K37" s="225"/>
      <c r="L37" s="224"/>
      <c r="M37" s="225"/>
      <c r="N37" s="226"/>
      <c r="O37" s="27">
        <v>2</v>
      </c>
      <c r="P37" s="117" t="s">
        <v>278</v>
      </c>
      <c r="Q37" s="27" t="s">
        <v>279</v>
      </c>
      <c r="R37" s="99" t="s">
        <v>250</v>
      </c>
      <c r="S37" s="99" t="s">
        <v>250</v>
      </c>
      <c r="T37" s="28" t="s">
        <v>279</v>
      </c>
      <c r="U37" s="99" t="s">
        <v>250</v>
      </c>
      <c r="V37" s="99" t="s">
        <v>250</v>
      </c>
      <c r="W37" s="99" t="s">
        <v>250</v>
      </c>
      <c r="X37" s="27" t="s">
        <v>250</v>
      </c>
      <c r="Y37" s="101">
        <f>IFERROR(IF(AND(Q36="Probabilidad",Q37="Probabilidad"),(AA36-(+AA36*T37)),IF(AND(Q36="Impacto",Q37="Probabilidad"),(AA35-(+AA35*T37)),IF(Q37="",AA36,""))),"")</f>
        <v>0.16799999999999998</v>
      </c>
      <c r="Z37" s="30" t="s">
        <v>271</v>
      </c>
      <c r="AA37" s="28">
        <v>0.16799999999999998</v>
      </c>
      <c r="AB37" s="30" t="s">
        <v>185</v>
      </c>
      <c r="AC37" s="28">
        <v>1</v>
      </c>
      <c r="AD37" s="224"/>
      <c r="AE37" s="228"/>
      <c r="AF37" s="224"/>
      <c r="AG37" s="228"/>
      <c r="AH37" s="214"/>
      <c r="AI37" s="203"/>
      <c r="AJ37" s="111"/>
      <c r="AK37" s="110"/>
      <c r="AL37" s="110"/>
      <c r="AM37" s="110"/>
      <c r="AN37" s="110"/>
      <c r="AO37" s="125"/>
      <c r="AP37" s="125"/>
      <c r="AQ37" s="84"/>
      <c r="AR37" s="84"/>
      <c r="AS37" s="84"/>
      <c r="AT37" s="84"/>
      <c r="AU37" s="84"/>
      <c r="AV37" s="84"/>
      <c r="AW37" s="84"/>
      <c r="AX37" s="84"/>
      <c r="AY37" s="84"/>
      <c r="AZ37" s="84"/>
      <c r="BA37" s="84"/>
      <c r="BB37" s="84"/>
      <c r="BC37" s="84"/>
      <c r="BD37" s="84"/>
      <c r="BE37" s="84"/>
    </row>
    <row r="38" spans="1:58" s="103" customFormat="1" ht="140.55000000000001" customHeight="1" x14ac:dyDescent="0.3">
      <c r="A38" s="219" t="s">
        <v>280</v>
      </c>
      <c r="B38" s="220" t="s">
        <v>281</v>
      </c>
      <c r="C38" s="220" t="s">
        <v>206</v>
      </c>
      <c r="D38" s="220" t="s">
        <v>144</v>
      </c>
      <c r="E38" s="220" t="s">
        <v>282</v>
      </c>
      <c r="F38" s="220" t="s">
        <v>283</v>
      </c>
      <c r="G38" s="221" t="s">
        <v>284</v>
      </c>
      <c r="H38" s="112" t="s">
        <v>285</v>
      </c>
      <c r="I38" s="215" t="s">
        <v>231</v>
      </c>
      <c r="J38" s="223" t="s">
        <v>184</v>
      </c>
      <c r="K38" s="225">
        <f>IF(J38="","",IF(J38="Muy Baja",0.2,IF(J38="Baja",0.4,IF(J38="Media",0.6,IF(J38="Alta",0.8,IF(J38="Muy Alta",1,))))))</f>
        <v>0.4</v>
      </c>
      <c r="L38" s="223" t="s">
        <v>151</v>
      </c>
      <c r="M38" s="225">
        <f>IF(L38="","",IF(L38="Leve",0.2,IF(L38="Menor",0.4,IF(L38="Moderado",0.6,IF(L38="Mayor",0.8,IF(L38="Catastrófico",1,))))))</f>
        <v>0.6</v>
      </c>
      <c r="N38" s="226"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Moderado</v>
      </c>
      <c r="O38" s="27">
        <v>1</v>
      </c>
      <c r="P38" s="112" t="s">
        <v>286</v>
      </c>
      <c r="Q38" s="27" t="str">
        <f>IF(OR(R38="Preventivo",R38="Detectivo"),"Probabilidad",IF(R38="Correctivo","Impacto",""))</f>
        <v>Probabilidad</v>
      </c>
      <c r="R38" s="99" t="s">
        <v>154</v>
      </c>
      <c r="S38" s="99" t="s">
        <v>155</v>
      </c>
      <c r="T38" s="28" t="str">
        <f>IF(AND(R38="Preventivo",S38="Automático"),"50%",IF(AND(R38="Preventivo",S38="Manual"),"40%",IF(AND(R38="Detectivo",S38="Automático"),"40%",IF(AND(R38="Detectivo",S38="Manual"),"30%",IF(AND(R38="Correctivo",S38="Automático"),"35%",IF(AND(R38="Correctivo",S38="Manual"),"25%",""))))))</f>
        <v>40%</v>
      </c>
      <c r="U38" s="99" t="s">
        <v>167</v>
      </c>
      <c r="V38" s="99" t="s">
        <v>157</v>
      </c>
      <c r="W38" s="99" t="s">
        <v>158</v>
      </c>
      <c r="X38" s="105" t="s">
        <v>287</v>
      </c>
      <c r="Y38" s="101">
        <f>IFERROR(IF(Q39="Probabilidad",(K38-(+K38*T39)),IF(Q39="Impacto",K38,"")),"")</f>
        <v>0.24</v>
      </c>
      <c r="Z38" s="30" t="str">
        <f t="shared" ref="Z38:Z54" si="23">IFERROR(IF(Y38="","",IF(Y38&lt;=0.2,"Muy Baja",IF(Y38&lt;=0.4,"Baja",IF(Y38&lt;=0.6,"Media",IF(Y38&lt;=0.8,"Alta","Muy Alta"))))),"")</f>
        <v>Baja</v>
      </c>
      <c r="AA38" s="28">
        <f>+Y38</f>
        <v>0.24</v>
      </c>
      <c r="AB38" s="30" t="str">
        <f>IFERROR(IF(AC38="","",IF(AC38&lt;=0.2,"Leve",IF(AC38&lt;=0.4,"Menor",IF(AC38&lt;=0.6,"Moderado",IF(AC38&lt;=0.8,"Mayor","Catastrófico"))))),"")</f>
        <v>Moderado</v>
      </c>
      <c r="AC38" s="28">
        <f>IFERROR(IF(Q39="Impacto",(M38-(+M38*T39)),IF(Q39="Probabilidad",M38,"")),"")</f>
        <v>0.6</v>
      </c>
      <c r="AD38" s="223" t="str">
        <f>IFERROR(IF(AE38=0,"",IF(AND(AE38&gt;0,AE38&lt;=0.2),"Muy Baja",IF(AE38&lt;=0.4,"Baja",IF(AE38&lt;=0.6,"Media",IF(AE38&lt;=0.8,"Alta","Muy Alta"))))),"")</f>
        <v>Muy Baja</v>
      </c>
      <c r="AE38" s="227">
        <f>MIN(Y38:Y39)</f>
        <v>0.14399999999999999</v>
      </c>
      <c r="AF38" s="223" t="str">
        <f>IFERROR(IF(AG38=0,"",IF(AND(AG38&gt;0,AG38&lt;=0.2),"Leve",IF(AG38&lt;=0.4,"Menor",IF(AG38&lt;=0.6,"Moderado",IF(AG38&lt;=0.8,"Mayor","Catastrófico"))))),"")</f>
        <v>Moderado</v>
      </c>
      <c r="AG38" s="227">
        <f>MIN(AC38:AC39)</f>
        <v>0.6</v>
      </c>
      <c r="AH38" s="213"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202" t="s">
        <v>160</v>
      </c>
      <c r="AJ38" s="204"/>
      <c r="AK38" s="212" t="s">
        <v>187</v>
      </c>
      <c r="AL38" s="212" t="s">
        <v>234</v>
      </c>
      <c r="AM38" s="208" t="s">
        <v>288</v>
      </c>
      <c r="AN38" s="211" t="s">
        <v>289</v>
      </c>
      <c r="AO38" s="182" t="s">
        <v>636</v>
      </c>
      <c r="AP38" s="182" t="s">
        <v>637</v>
      </c>
      <c r="AQ38" s="102"/>
      <c r="AR38" s="102"/>
      <c r="AS38" s="102"/>
      <c r="AT38" s="102"/>
      <c r="AU38" s="102"/>
      <c r="AV38" s="102"/>
      <c r="AW38" s="102"/>
      <c r="AX38" s="102"/>
      <c r="AY38" s="102"/>
      <c r="AZ38" s="102"/>
      <c r="BA38" s="102"/>
      <c r="BB38" s="102"/>
      <c r="BC38" s="102"/>
      <c r="BD38" s="102"/>
      <c r="BE38" s="102"/>
      <c r="BF38" s="102"/>
    </row>
    <row r="39" spans="1:58" s="103" customFormat="1" ht="195" customHeight="1" x14ac:dyDescent="0.3">
      <c r="A39" s="219"/>
      <c r="B39" s="220"/>
      <c r="C39" s="220"/>
      <c r="D39" s="220"/>
      <c r="E39" s="220"/>
      <c r="F39" s="220"/>
      <c r="G39" s="221"/>
      <c r="H39" s="123" t="s">
        <v>290</v>
      </c>
      <c r="I39" s="222"/>
      <c r="J39" s="224"/>
      <c r="K39" s="225"/>
      <c r="L39" s="224"/>
      <c r="M39" s="225"/>
      <c r="N39" s="226"/>
      <c r="O39" s="27">
        <v>2</v>
      </c>
      <c r="P39" s="106" t="s">
        <v>291</v>
      </c>
      <c r="Q39" s="27" t="str">
        <f>IF(OR(R39="Preventivo",R39="Detectivo"),"Probabilidad",IF(R39="Correctivo","Impacto",""))</f>
        <v>Probabilidad</v>
      </c>
      <c r="R39" s="99" t="s">
        <v>154</v>
      </c>
      <c r="S39" s="99" t="s">
        <v>155</v>
      </c>
      <c r="T39" s="28" t="str">
        <f>IF(AND(R39="Preventivo",S39="Automático"),"50%",IF(AND(R39="Preventivo",S39="Manual"),"40%",IF(AND(R39="Detectivo",S39="Automático"),"40%",IF(AND(R39="Detectivo",S39="Manual"),"30%",IF(AND(R39="Correctivo",S39="Automático"),"35%",IF(AND(R39="Correctivo",S39="Manual"),"25%",""))))))</f>
        <v>40%</v>
      </c>
      <c r="U39" s="99" t="s">
        <v>167</v>
      </c>
      <c r="V39" s="99" t="s">
        <v>157</v>
      </c>
      <c r="W39" s="99" t="s">
        <v>158</v>
      </c>
      <c r="X39" s="106" t="s">
        <v>292</v>
      </c>
      <c r="Y39" s="101">
        <f>IFERROR(IF(AND(Q38="Probabilidad",Q39="Probabilidad"),(AA38-(+AA38*T39)),IF(Q39="Probabilidad",(K38-(+K38*T39)),IF(Q39="Impacto",AA38,""))),"")</f>
        <v>0.14399999999999999</v>
      </c>
      <c r="Z39" s="30" t="str">
        <f t="shared" si="23"/>
        <v>Muy Baja</v>
      </c>
      <c r="AA39" s="28">
        <f t="shared" ref="AA39" si="24">+Y39</f>
        <v>0.14399999999999999</v>
      </c>
      <c r="AB39" s="30" t="str">
        <f t="shared" ref="AB39" si="25">IFERROR(IF(AC39="","",IF(AC39&lt;=0.2,"Leve",IF(AC39&lt;=0.4,"Menor",IF(AC39&lt;=0.6,"Moderado",IF(AC39&lt;=0.8,"Mayor","Catastrófico"))))),"")</f>
        <v>Moderado</v>
      </c>
      <c r="AC39" s="28">
        <f>IFERROR(IF(AND(Q38="Impacto",Q39="Impacto"),(AC38-(+AC38*T39)),IF(Q39="Impacto",($M$35-(+$M$35*T39)),IF(Q39="Probabilidad",AC38,""))),"")</f>
        <v>0.6</v>
      </c>
      <c r="AD39" s="224"/>
      <c r="AE39" s="228"/>
      <c r="AF39" s="224"/>
      <c r="AG39" s="228"/>
      <c r="AH39" s="214"/>
      <c r="AI39" s="203"/>
      <c r="AJ39" s="204"/>
      <c r="AK39" s="212"/>
      <c r="AL39" s="212"/>
      <c r="AM39" s="321"/>
      <c r="AN39" s="212"/>
      <c r="AO39" s="183"/>
      <c r="AP39" s="183"/>
      <c r="AQ39" s="102"/>
      <c r="AR39" s="102"/>
      <c r="AS39" s="102"/>
      <c r="AT39" s="102"/>
      <c r="AU39" s="102"/>
      <c r="AV39" s="102"/>
      <c r="AW39" s="102"/>
      <c r="AX39" s="102"/>
      <c r="AY39" s="102"/>
      <c r="AZ39" s="102"/>
      <c r="BA39" s="102"/>
      <c r="BB39" s="102"/>
      <c r="BC39" s="102"/>
      <c r="BD39" s="102"/>
      <c r="BE39" s="102"/>
      <c r="BF39" s="102"/>
    </row>
    <row r="40" spans="1:58" s="103" customFormat="1" ht="64.2" customHeight="1" x14ac:dyDescent="0.3">
      <c r="A40" s="219" t="s">
        <v>554</v>
      </c>
      <c r="B40" s="220" t="s">
        <v>558</v>
      </c>
      <c r="C40" s="220" t="s">
        <v>559</v>
      </c>
      <c r="D40" s="220" t="s">
        <v>560</v>
      </c>
      <c r="E40" s="220" t="s">
        <v>561</v>
      </c>
      <c r="F40" s="229" t="s">
        <v>562</v>
      </c>
      <c r="G40" s="221" t="s">
        <v>563</v>
      </c>
      <c r="H40" s="215" t="s">
        <v>564</v>
      </c>
      <c r="I40" s="215" t="s">
        <v>149</v>
      </c>
      <c r="J40" s="223" t="s">
        <v>184</v>
      </c>
      <c r="K40" s="225">
        <f>IF(J40="","",IF(J40="Muy Baja",0.2,IF(J40="Baja",0.4,IF(J40="Media",0.6,IF(J40="Alta",0.8,IF(J40="Muy Alta",1,))))))</f>
        <v>0.4</v>
      </c>
      <c r="L40" s="223" t="s">
        <v>211</v>
      </c>
      <c r="M40" s="225">
        <f>IF(L40="","",IF(L40="Leve",0.2,IF(L40="Menor",0.4,IF(L40="Moderado",0.6,IF(L40="Mayor",0.8,IF(L40="Catastrófico",1,))))))</f>
        <v>0.8</v>
      </c>
      <c r="N40" s="226"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t="s">
        <v>565</v>
      </c>
      <c r="P40" s="132" t="s">
        <v>566</v>
      </c>
      <c r="Q40" s="27" t="str">
        <f t="shared" ref="Q40:Q46" si="26">IF(OR(R40="Preventivo",R40="Detectivo"),"Probabilidad",IF(R40="Correctivo","Impacto",""))</f>
        <v>Probabilidad</v>
      </c>
      <c r="R40" s="99" t="s">
        <v>274</v>
      </c>
      <c r="S40" s="99" t="s">
        <v>155</v>
      </c>
      <c r="T40" s="28" t="str">
        <f t="shared" ref="T40:T50" si="27">IF(AND(R40="Preventivo",S40="Automático"),"50%",IF(AND(R40="Preventivo",S40="Manual"),"40%",IF(AND(R40="Detectivo",S40="Automático"),"40%",IF(AND(R40="Detectivo",S40="Manual"),"30%",IF(AND(R40="Correctivo",S40="Automático"),"35%",IF(AND(R40="Correctivo",S40="Manual"),"25%",""))))))</f>
        <v>30%</v>
      </c>
      <c r="U40" s="99" t="s">
        <v>156</v>
      </c>
      <c r="V40" s="99" t="s">
        <v>157</v>
      </c>
      <c r="W40" s="99" t="s">
        <v>158</v>
      </c>
      <c r="X40" s="106" t="s">
        <v>567</v>
      </c>
      <c r="Y40" s="101">
        <f>IFERROR(IF(Q40="Probabilidad",(K40-(+K40*T40)),IF(Q40="Impacto",K40,"")),"")</f>
        <v>0.28000000000000003</v>
      </c>
      <c r="Z40" s="30" t="str">
        <f t="shared" si="23"/>
        <v>Baja</v>
      </c>
      <c r="AA40" s="28">
        <f>+Y40</f>
        <v>0.28000000000000003</v>
      </c>
      <c r="AB40" s="30" t="str">
        <f>IFERROR(IF(AC40="","",IF(AC40&lt;=0.2,"Leve",IF(AC40&lt;=0.4,"Menor",IF(AC40&lt;=0.6,"Moderado",IF(AC40&lt;=0.8,"Mayor","Catastrófico"))))),"")</f>
        <v>Mayor</v>
      </c>
      <c r="AC40" s="28">
        <f>IFERROR(IF(Q40="Impacto",(M40-(+M40*T40)),IF(Q40="Probabilidad",M40,"")),"")</f>
        <v>0.8</v>
      </c>
      <c r="AD40" s="223" t="str">
        <f>IFERROR(IF(AE40=0,"",IF(AND(AE40&gt;0,AE40&lt;=0.2),"Muy Baja",IF(AE40&lt;=0.4,"Baja",IF(AE40&lt;=0.6,"Media",IF(AE40&lt;=0.8,"Alta","Muy Alta"))))),"")</f>
        <v>Muy Baja</v>
      </c>
      <c r="AE40" s="227">
        <f>MIN(Y40:Y52)</f>
        <v>6.0989241599999989E-3</v>
      </c>
      <c r="AF40" s="223" t="str">
        <f>IFERROR(IF(AG40=0,"",IF(AND(AG40&gt;0,AG40&lt;=0.2),"Leve",IF(AG40&lt;=0.4,"Menor",IF(AG40&lt;=0.6,"Moderado",IF(AG40&lt;=0.8,"Mayor","Catastrófico"))))),"")</f>
        <v>Mayor</v>
      </c>
      <c r="AG40" s="227">
        <f t="shared" ref="AG40" si="28">MIN(AC40:AC52)</f>
        <v>0.8</v>
      </c>
      <c r="AH40" s="213"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Alto</v>
      </c>
      <c r="AI40" s="202" t="s">
        <v>160</v>
      </c>
      <c r="AJ40" s="204"/>
      <c r="AK40" s="205" t="s">
        <v>187</v>
      </c>
      <c r="AL40" s="208" t="s">
        <v>234</v>
      </c>
      <c r="AM40" s="205" t="s">
        <v>617</v>
      </c>
      <c r="AN40" s="208" t="s">
        <v>618</v>
      </c>
      <c r="AO40" s="184" t="s">
        <v>624</v>
      </c>
      <c r="AP40" s="187" t="s">
        <v>625</v>
      </c>
      <c r="AQ40" s="102"/>
      <c r="AR40" s="102"/>
      <c r="AS40" s="102"/>
      <c r="AT40" s="102"/>
      <c r="AU40" s="102"/>
      <c r="AV40" s="102"/>
      <c r="AW40" s="102"/>
      <c r="AX40" s="102"/>
      <c r="AY40" s="102"/>
      <c r="AZ40" s="102"/>
      <c r="BA40" s="102"/>
      <c r="BB40" s="102"/>
      <c r="BC40" s="102"/>
      <c r="BD40" s="102"/>
      <c r="BE40" s="102"/>
      <c r="BF40" s="102"/>
    </row>
    <row r="41" spans="1:58" s="103" customFormat="1" ht="79.2" customHeight="1" x14ac:dyDescent="0.3">
      <c r="A41" s="219"/>
      <c r="B41" s="220"/>
      <c r="C41" s="220"/>
      <c r="D41" s="220"/>
      <c r="E41" s="220"/>
      <c r="F41" s="229"/>
      <c r="G41" s="221"/>
      <c r="H41" s="216"/>
      <c r="I41" s="222"/>
      <c r="J41" s="224"/>
      <c r="K41" s="225"/>
      <c r="L41" s="224"/>
      <c r="M41" s="225"/>
      <c r="N41" s="226"/>
      <c r="O41" s="27" t="s">
        <v>568</v>
      </c>
      <c r="P41" s="132" t="s">
        <v>569</v>
      </c>
      <c r="Q41" s="27" t="str">
        <f>IF(OR(R41="Preventivo",R41="Detectivo"),"Probabilidad",IF(R41="Correctivo","Impacto",""))</f>
        <v>Probabilidad</v>
      </c>
      <c r="R41" s="99" t="s">
        <v>274</v>
      </c>
      <c r="S41" s="99" t="s">
        <v>155</v>
      </c>
      <c r="T41" s="28" t="str">
        <f t="shared" si="27"/>
        <v>30%</v>
      </c>
      <c r="U41" s="99" t="s">
        <v>156</v>
      </c>
      <c r="V41" s="99" t="s">
        <v>157</v>
      </c>
      <c r="W41" s="99" t="s">
        <v>158</v>
      </c>
      <c r="X41" s="106" t="s">
        <v>570</v>
      </c>
      <c r="Y41" s="101">
        <f>IFERROR(IF(AND(Q40="Probabilidad",Q41="Probabilidad"),(AA40-(+AA40*T41)),IF(Q41="Probabilidad",(K40-(+K40*T41)),IF(Q41="Impacto",AA40,""))),"")</f>
        <v>0.19600000000000001</v>
      </c>
      <c r="Z41" s="30" t="str">
        <f t="shared" si="23"/>
        <v>Muy Baja</v>
      </c>
      <c r="AA41" s="28">
        <f t="shared" ref="AA41:AA52" si="29">+Y41</f>
        <v>0.19600000000000001</v>
      </c>
      <c r="AB41" s="30" t="str">
        <f t="shared" ref="AB41:AB52" si="30">IFERROR(IF(AC41="","",IF(AC41&lt;=0.2,"Leve",IF(AC41&lt;=0.4,"Menor",IF(AC41&lt;=0.6,"Moderado",IF(AC41&lt;=0.8,"Mayor","Catastrófico"))))),"")</f>
        <v>Mayor</v>
      </c>
      <c r="AC41" s="28">
        <f>IFERROR(IF(AND(Q40="Impacto",Q41="Impacto"),(AC40-(+AC40*T41)),IF(Q41="Impacto",($M$35-(+$M$35*T41)),IF(Q41="Probabilidad",AC40,""))),"")</f>
        <v>0.8</v>
      </c>
      <c r="AD41" s="224"/>
      <c r="AE41" s="228"/>
      <c r="AF41" s="224"/>
      <c r="AG41" s="228"/>
      <c r="AH41" s="214"/>
      <c r="AI41" s="203"/>
      <c r="AJ41" s="204"/>
      <c r="AK41" s="206"/>
      <c r="AL41" s="209"/>
      <c r="AM41" s="206"/>
      <c r="AN41" s="209"/>
      <c r="AO41" s="185"/>
      <c r="AP41" s="188"/>
      <c r="AQ41" s="102"/>
      <c r="AR41" s="102"/>
      <c r="AS41" s="102"/>
      <c r="AT41" s="102"/>
      <c r="AU41" s="102"/>
      <c r="AV41" s="102"/>
      <c r="AW41" s="102"/>
      <c r="AX41" s="102"/>
      <c r="AY41" s="102"/>
      <c r="AZ41" s="102"/>
      <c r="BA41" s="102"/>
      <c r="BB41" s="102"/>
      <c r="BC41" s="102"/>
      <c r="BD41" s="102"/>
      <c r="BE41" s="102"/>
      <c r="BF41" s="102"/>
    </row>
    <row r="42" spans="1:58" s="103" customFormat="1" ht="64.2" customHeight="1" x14ac:dyDescent="0.3">
      <c r="A42" s="219"/>
      <c r="B42" s="220"/>
      <c r="C42" s="220"/>
      <c r="D42" s="220"/>
      <c r="E42" s="220"/>
      <c r="F42" s="229"/>
      <c r="G42" s="221"/>
      <c r="H42" s="215" t="s">
        <v>571</v>
      </c>
      <c r="I42" s="222"/>
      <c r="J42" s="224"/>
      <c r="K42" s="225"/>
      <c r="L42" s="224"/>
      <c r="M42" s="225"/>
      <c r="N42" s="226"/>
      <c r="O42" s="27" t="s">
        <v>217</v>
      </c>
      <c r="P42" s="107" t="s">
        <v>572</v>
      </c>
      <c r="Q42" s="27" t="str">
        <f t="shared" si="26"/>
        <v>Probabilidad</v>
      </c>
      <c r="R42" s="99" t="s">
        <v>274</v>
      </c>
      <c r="S42" s="99" t="s">
        <v>155</v>
      </c>
      <c r="T42" s="28" t="str">
        <f t="shared" si="27"/>
        <v>30%</v>
      </c>
      <c r="U42" s="99" t="s">
        <v>156</v>
      </c>
      <c r="V42" s="99" t="s">
        <v>157</v>
      </c>
      <c r="W42" s="99" t="s">
        <v>158</v>
      </c>
      <c r="X42" s="106" t="s">
        <v>567</v>
      </c>
      <c r="Y42" s="101">
        <f t="shared" ref="Y42:Y47" si="31">IFERROR(IF(AND(Q41="Probabilidad",Q42="Probabilidad"),(AA41-(+AA41*T42)),IF(AND(Q41="Impacto",Q42="Probabilidad"),(AA40-(+AA40*T42)),IF(Q42="Impacto",AA41,""))),"")</f>
        <v>0.13720000000000002</v>
      </c>
      <c r="Z42" s="30" t="str">
        <f t="shared" si="23"/>
        <v>Muy Baja</v>
      </c>
      <c r="AA42" s="28">
        <f t="shared" si="29"/>
        <v>0.13720000000000002</v>
      </c>
      <c r="AB42" s="30" t="str">
        <f t="shared" si="30"/>
        <v>Mayor</v>
      </c>
      <c r="AC42" s="28">
        <f t="shared" ref="AC42:AC47" si="32">IFERROR(IF(AND(Q41="Impacto",Q42="Impacto"),(AC41-(+AC41*T42)),IF(AND(Q41="Probabilidad",Q42="Impacto"),(AC40-(+AC40*T42)),IF(Q42="Probabilidad",AC41,""))),"")</f>
        <v>0.8</v>
      </c>
      <c r="AD42" s="224"/>
      <c r="AE42" s="228"/>
      <c r="AF42" s="224"/>
      <c r="AG42" s="228"/>
      <c r="AH42" s="214"/>
      <c r="AI42" s="203"/>
      <c r="AJ42" s="204"/>
      <c r="AK42" s="206"/>
      <c r="AL42" s="209"/>
      <c r="AM42" s="206"/>
      <c r="AN42" s="209"/>
      <c r="AO42" s="185"/>
      <c r="AP42" s="188"/>
      <c r="AQ42" s="102"/>
      <c r="AR42" s="102"/>
      <c r="AS42" s="102"/>
      <c r="AT42" s="102"/>
      <c r="AU42" s="102"/>
      <c r="AV42" s="102"/>
      <c r="AW42" s="102"/>
      <c r="AX42" s="102"/>
      <c r="AY42" s="102"/>
      <c r="AZ42" s="102"/>
      <c r="BA42" s="102"/>
      <c r="BB42" s="102"/>
      <c r="BC42" s="102"/>
      <c r="BD42" s="102"/>
      <c r="BE42" s="102"/>
      <c r="BF42" s="102"/>
    </row>
    <row r="43" spans="1:58" s="103" customFormat="1" ht="85.8" customHeight="1" x14ac:dyDescent="0.3">
      <c r="A43" s="219"/>
      <c r="B43" s="220"/>
      <c r="C43" s="220"/>
      <c r="D43" s="220"/>
      <c r="E43" s="220"/>
      <c r="F43" s="229"/>
      <c r="G43" s="221"/>
      <c r="H43" s="216"/>
      <c r="I43" s="222"/>
      <c r="J43" s="224"/>
      <c r="K43" s="225"/>
      <c r="L43" s="224"/>
      <c r="M43" s="225"/>
      <c r="N43" s="226"/>
      <c r="O43" s="27" t="s">
        <v>220</v>
      </c>
      <c r="P43" s="132" t="s">
        <v>573</v>
      </c>
      <c r="Q43" s="27" t="str">
        <f>IF(OR(R43="Preventivo",R43="Detectivo"),"Probabilidad",IF(R43="Correctivo","Impacto",""))</f>
        <v>Probabilidad</v>
      </c>
      <c r="R43" s="99" t="s">
        <v>154</v>
      </c>
      <c r="S43" s="99" t="s">
        <v>155</v>
      </c>
      <c r="T43" s="28" t="str">
        <f t="shared" si="27"/>
        <v>40%</v>
      </c>
      <c r="U43" s="99" t="s">
        <v>156</v>
      </c>
      <c r="V43" s="99" t="s">
        <v>157</v>
      </c>
      <c r="W43" s="99" t="s">
        <v>158</v>
      </c>
      <c r="X43" s="106" t="s">
        <v>574</v>
      </c>
      <c r="Y43" s="101">
        <f t="shared" si="31"/>
        <v>8.2320000000000004E-2</v>
      </c>
      <c r="Z43" s="30" t="str">
        <f t="shared" si="23"/>
        <v>Muy Baja</v>
      </c>
      <c r="AA43" s="28">
        <f t="shared" si="29"/>
        <v>8.2320000000000004E-2</v>
      </c>
      <c r="AB43" s="30" t="str">
        <f t="shared" si="30"/>
        <v>Mayor</v>
      </c>
      <c r="AC43" s="28">
        <f t="shared" si="32"/>
        <v>0.8</v>
      </c>
      <c r="AD43" s="224"/>
      <c r="AE43" s="228"/>
      <c r="AF43" s="224"/>
      <c r="AG43" s="228"/>
      <c r="AH43" s="214"/>
      <c r="AI43" s="203"/>
      <c r="AJ43" s="204"/>
      <c r="AK43" s="206"/>
      <c r="AL43" s="209"/>
      <c r="AM43" s="206"/>
      <c r="AN43" s="209"/>
      <c r="AO43" s="185"/>
      <c r="AP43" s="188"/>
      <c r="AQ43" s="102"/>
      <c r="AR43" s="102"/>
      <c r="AS43" s="102"/>
      <c r="AT43" s="102"/>
      <c r="AU43" s="102"/>
      <c r="AV43" s="102"/>
      <c r="AW43" s="102"/>
      <c r="AX43" s="102"/>
      <c r="AY43" s="102"/>
      <c r="AZ43" s="102"/>
      <c r="BA43" s="102"/>
      <c r="BB43" s="102"/>
      <c r="BC43" s="102"/>
      <c r="BD43" s="102"/>
      <c r="BE43" s="102"/>
      <c r="BF43" s="102"/>
    </row>
    <row r="44" spans="1:58" s="103" customFormat="1" ht="107.4" customHeight="1" x14ac:dyDescent="0.3">
      <c r="A44" s="219"/>
      <c r="B44" s="220"/>
      <c r="C44" s="220"/>
      <c r="D44" s="220"/>
      <c r="E44" s="220"/>
      <c r="F44" s="229"/>
      <c r="G44" s="221"/>
      <c r="H44" s="107" t="s">
        <v>575</v>
      </c>
      <c r="I44" s="222"/>
      <c r="J44" s="224"/>
      <c r="K44" s="225"/>
      <c r="L44" s="224"/>
      <c r="M44" s="225"/>
      <c r="N44" s="226"/>
      <c r="O44" s="27">
        <v>3</v>
      </c>
      <c r="P44" s="107" t="s">
        <v>576</v>
      </c>
      <c r="Q44" s="27" t="str">
        <f t="shared" si="26"/>
        <v>Probabilidad</v>
      </c>
      <c r="R44" s="99" t="s">
        <v>274</v>
      </c>
      <c r="S44" s="99" t="s">
        <v>155</v>
      </c>
      <c r="T44" s="28" t="str">
        <f t="shared" si="27"/>
        <v>30%</v>
      </c>
      <c r="U44" s="99" t="s">
        <v>156</v>
      </c>
      <c r="V44" s="99" t="s">
        <v>157</v>
      </c>
      <c r="W44" s="99" t="s">
        <v>158</v>
      </c>
      <c r="X44" s="105" t="s">
        <v>577</v>
      </c>
      <c r="Y44" s="101">
        <f t="shared" si="31"/>
        <v>5.7624000000000009E-2</v>
      </c>
      <c r="Z44" s="30" t="str">
        <f t="shared" si="23"/>
        <v>Muy Baja</v>
      </c>
      <c r="AA44" s="28">
        <f t="shared" si="29"/>
        <v>5.7624000000000009E-2</v>
      </c>
      <c r="AB44" s="30" t="str">
        <f t="shared" si="30"/>
        <v>Mayor</v>
      </c>
      <c r="AC44" s="28">
        <f t="shared" si="32"/>
        <v>0.8</v>
      </c>
      <c r="AD44" s="224"/>
      <c r="AE44" s="228"/>
      <c r="AF44" s="224"/>
      <c r="AG44" s="228"/>
      <c r="AH44" s="214"/>
      <c r="AI44" s="203"/>
      <c r="AJ44" s="204"/>
      <c r="AK44" s="206"/>
      <c r="AL44" s="209"/>
      <c r="AM44" s="206"/>
      <c r="AN44" s="209"/>
      <c r="AO44" s="185"/>
      <c r="AP44" s="188"/>
      <c r="AQ44" s="102"/>
      <c r="AR44" s="102"/>
      <c r="AS44" s="102"/>
      <c r="AT44" s="102"/>
      <c r="AU44" s="102"/>
      <c r="AV44" s="102"/>
      <c r="AW44" s="102"/>
      <c r="AX44" s="102"/>
      <c r="AY44" s="102"/>
      <c r="AZ44" s="102"/>
      <c r="BA44" s="102"/>
      <c r="BB44" s="102"/>
      <c r="BC44" s="102"/>
      <c r="BD44" s="102"/>
      <c r="BE44" s="102"/>
      <c r="BF44" s="102"/>
    </row>
    <row r="45" spans="1:58" s="103" customFormat="1" ht="64.2" customHeight="1" x14ac:dyDescent="0.3">
      <c r="A45" s="219"/>
      <c r="B45" s="220"/>
      <c r="C45" s="220"/>
      <c r="D45" s="220"/>
      <c r="E45" s="220"/>
      <c r="F45" s="229"/>
      <c r="G45" s="221"/>
      <c r="H45" s="107" t="s">
        <v>578</v>
      </c>
      <c r="I45" s="222"/>
      <c r="J45" s="224"/>
      <c r="K45" s="225"/>
      <c r="L45" s="224"/>
      <c r="M45" s="225"/>
      <c r="N45" s="226"/>
      <c r="O45" s="27">
        <v>4</v>
      </c>
      <c r="P45" s="107" t="s">
        <v>579</v>
      </c>
      <c r="Q45" s="27" t="str">
        <f t="shared" si="26"/>
        <v>Probabilidad</v>
      </c>
      <c r="R45" s="99" t="s">
        <v>274</v>
      </c>
      <c r="S45" s="99" t="s">
        <v>155</v>
      </c>
      <c r="T45" s="28" t="str">
        <f t="shared" si="27"/>
        <v>30%</v>
      </c>
      <c r="U45" s="99" t="s">
        <v>156</v>
      </c>
      <c r="V45" s="99" t="s">
        <v>157</v>
      </c>
      <c r="W45" s="99" t="s">
        <v>158</v>
      </c>
      <c r="X45" s="105" t="s">
        <v>580</v>
      </c>
      <c r="Y45" s="101">
        <f t="shared" si="31"/>
        <v>4.0336800000000006E-2</v>
      </c>
      <c r="Z45" s="30" t="str">
        <f t="shared" si="23"/>
        <v>Muy Baja</v>
      </c>
      <c r="AA45" s="28">
        <f t="shared" si="29"/>
        <v>4.0336800000000006E-2</v>
      </c>
      <c r="AB45" s="30" t="str">
        <f t="shared" si="30"/>
        <v>Mayor</v>
      </c>
      <c r="AC45" s="28">
        <f t="shared" si="32"/>
        <v>0.8</v>
      </c>
      <c r="AD45" s="224"/>
      <c r="AE45" s="228"/>
      <c r="AF45" s="224"/>
      <c r="AG45" s="228"/>
      <c r="AH45" s="214"/>
      <c r="AI45" s="203"/>
      <c r="AJ45" s="204"/>
      <c r="AK45" s="206"/>
      <c r="AL45" s="209"/>
      <c r="AM45" s="206"/>
      <c r="AN45" s="209"/>
      <c r="AO45" s="185"/>
      <c r="AP45" s="188"/>
      <c r="AQ45" s="102"/>
      <c r="AR45" s="102"/>
      <c r="AS45" s="102"/>
      <c r="AT45" s="102"/>
      <c r="AU45" s="102"/>
      <c r="AV45" s="102"/>
      <c r="AW45" s="102"/>
      <c r="AX45" s="102"/>
      <c r="AY45" s="102"/>
      <c r="AZ45" s="102"/>
      <c r="BA45" s="102"/>
      <c r="BB45" s="102"/>
      <c r="BC45" s="102"/>
      <c r="BD45" s="102"/>
      <c r="BE45" s="102"/>
      <c r="BF45" s="102"/>
    </row>
    <row r="46" spans="1:58" s="103" customFormat="1" ht="87" customHeight="1" x14ac:dyDescent="0.3">
      <c r="A46" s="219"/>
      <c r="B46" s="220"/>
      <c r="C46" s="220"/>
      <c r="D46" s="220"/>
      <c r="E46" s="220"/>
      <c r="F46" s="229"/>
      <c r="G46" s="221"/>
      <c r="H46" s="217" t="s">
        <v>581</v>
      </c>
      <c r="I46" s="222"/>
      <c r="J46" s="224"/>
      <c r="K46" s="225"/>
      <c r="L46" s="224"/>
      <c r="M46" s="225"/>
      <c r="N46" s="226"/>
      <c r="O46" s="27" t="s">
        <v>582</v>
      </c>
      <c r="P46" s="132" t="s">
        <v>583</v>
      </c>
      <c r="Q46" s="27" t="str">
        <f t="shared" si="26"/>
        <v>Probabilidad</v>
      </c>
      <c r="R46" s="99" t="s">
        <v>274</v>
      </c>
      <c r="S46" s="99" t="s">
        <v>155</v>
      </c>
      <c r="T46" s="28" t="str">
        <f t="shared" si="27"/>
        <v>30%</v>
      </c>
      <c r="U46" s="99" t="s">
        <v>156</v>
      </c>
      <c r="V46" s="99" t="s">
        <v>157</v>
      </c>
      <c r="W46" s="99" t="s">
        <v>158</v>
      </c>
      <c r="X46" s="106" t="s">
        <v>584</v>
      </c>
      <c r="Y46" s="101">
        <f t="shared" si="31"/>
        <v>2.8235760000000006E-2</v>
      </c>
      <c r="Z46" s="30" t="str">
        <f t="shared" si="23"/>
        <v>Muy Baja</v>
      </c>
      <c r="AA46" s="28">
        <f t="shared" si="29"/>
        <v>2.8235760000000006E-2</v>
      </c>
      <c r="AB46" s="30" t="str">
        <f t="shared" si="30"/>
        <v>Mayor</v>
      </c>
      <c r="AC46" s="28">
        <f t="shared" si="32"/>
        <v>0.8</v>
      </c>
      <c r="AD46" s="224"/>
      <c r="AE46" s="228"/>
      <c r="AF46" s="224"/>
      <c r="AG46" s="228"/>
      <c r="AH46" s="214"/>
      <c r="AI46" s="203"/>
      <c r="AJ46" s="204"/>
      <c r="AK46" s="206"/>
      <c r="AL46" s="209"/>
      <c r="AM46" s="206"/>
      <c r="AN46" s="209"/>
      <c r="AO46" s="185"/>
      <c r="AP46" s="188"/>
      <c r="AQ46" s="102"/>
      <c r="AR46" s="102"/>
      <c r="AS46" s="102"/>
      <c r="AT46" s="102"/>
      <c r="AU46" s="102"/>
      <c r="AV46" s="102"/>
      <c r="AW46" s="102"/>
      <c r="AX46" s="102"/>
      <c r="AY46" s="102"/>
      <c r="AZ46" s="102"/>
      <c r="BA46" s="102"/>
      <c r="BB46" s="102"/>
      <c r="BC46" s="102"/>
      <c r="BD46" s="102"/>
      <c r="BE46" s="102"/>
      <c r="BF46" s="102"/>
    </row>
    <row r="47" spans="1:58" s="103" customFormat="1" ht="87" customHeight="1" x14ac:dyDescent="0.3">
      <c r="A47" s="219"/>
      <c r="B47" s="220"/>
      <c r="C47" s="220"/>
      <c r="D47" s="220"/>
      <c r="E47" s="220"/>
      <c r="F47" s="229"/>
      <c r="G47" s="221"/>
      <c r="H47" s="218"/>
      <c r="I47" s="222"/>
      <c r="J47" s="224"/>
      <c r="K47" s="225"/>
      <c r="L47" s="224"/>
      <c r="M47" s="225"/>
      <c r="N47" s="226"/>
      <c r="O47" s="27">
        <v>5.2</v>
      </c>
      <c r="P47" s="107" t="s">
        <v>585</v>
      </c>
      <c r="Q47" s="27" t="str">
        <f>IF(OR(R47="Preventivo",R47="Detectivo"),"Probabilidad",IF(R47="Correctivo","Impacto",""))</f>
        <v>Probabilidad</v>
      </c>
      <c r="R47" s="99" t="s">
        <v>154</v>
      </c>
      <c r="S47" s="99" t="s">
        <v>155</v>
      </c>
      <c r="T47" s="28" t="str">
        <f t="shared" si="27"/>
        <v>40%</v>
      </c>
      <c r="U47" s="99" t="s">
        <v>156</v>
      </c>
      <c r="V47" s="99" t="s">
        <v>157</v>
      </c>
      <c r="W47" s="99" t="s">
        <v>158</v>
      </c>
      <c r="X47" s="105" t="s">
        <v>586</v>
      </c>
      <c r="Y47" s="101">
        <f t="shared" si="31"/>
        <v>1.6941456000000001E-2</v>
      </c>
      <c r="Z47" s="30" t="str">
        <f t="shared" si="23"/>
        <v>Muy Baja</v>
      </c>
      <c r="AA47" s="28">
        <f t="shared" si="29"/>
        <v>1.6941456000000001E-2</v>
      </c>
      <c r="AB47" s="30" t="str">
        <f t="shared" si="30"/>
        <v>Mayor</v>
      </c>
      <c r="AC47" s="28">
        <f t="shared" si="32"/>
        <v>0.8</v>
      </c>
      <c r="AD47" s="224"/>
      <c r="AE47" s="228"/>
      <c r="AF47" s="224"/>
      <c r="AG47" s="228"/>
      <c r="AH47" s="214"/>
      <c r="AI47" s="203"/>
      <c r="AJ47" s="204"/>
      <c r="AK47" s="206"/>
      <c r="AL47" s="209"/>
      <c r="AM47" s="206"/>
      <c r="AN47" s="209"/>
      <c r="AO47" s="185"/>
      <c r="AP47" s="188"/>
      <c r="AQ47" s="102"/>
      <c r="AR47" s="102"/>
      <c r="AS47" s="102"/>
      <c r="AT47" s="102"/>
      <c r="AU47" s="102"/>
      <c r="AV47" s="102"/>
      <c r="AW47" s="102"/>
      <c r="AX47" s="102"/>
      <c r="AY47" s="102"/>
      <c r="AZ47" s="102"/>
      <c r="BA47" s="102"/>
      <c r="BB47" s="102"/>
      <c r="BC47" s="102"/>
      <c r="BD47" s="102"/>
      <c r="BE47" s="102"/>
      <c r="BF47" s="102"/>
    </row>
    <row r="48" spans="1:58" s="103" customFormat="1" ht="76.2" customHeight="1" x14ac:dyDescent="0.3">
      <c r="A48" s="219"/>
      <c r="B48" s="220"/>
      <c r="C48" s="220"/>
      <c r="D48" s="220"/>
      <c r="E48" s="220"/>
      <c r="F48" s="229"/>
      <c r="G48" s="221"/>
      <c r="H48" s="217" t="s">
        <v>587</v>
      </c>
      <c r="I48" s="222"/>
      <c r="J48" s="224"/>
      <c r="K48" s="225"/>
      <c r="L48" s="224"/>
      <c r="M48" s="225"/>
      <c r="N48" s="226"/>
      <c r="O48" s="27" t="s">
        <v>588</v>
      </c>
      <c r="P48" s="132" t="s">
        <v>589</v>
      </c>
      <c r="Q48" s="27" t="str">
        <f>IF(OR(R48="Preventivo",R48="Detectivo"),"Probabilidad",IF(R48="Correctivo","Impacto",""))</f>
        <v>Probabilidad</v>
      </c>
      <c r="R48" s="99" t="s">
        <v>154</v>
      </c>
      <c r="S48" s="99" t="s">
        <v>155</v>
      </c>
      <c r="T48" s="28" t="str">
        <f t="shared" si="27"/>
        <v>40%</v>
      </c>
      <c r="U48" s="99" t="s">
        <v>156</v>
      </c>
      <c r="V48" s="99" t="s">
        <v>157</v>
      </c>
      <c r="W48" s="99" t="s">
        <v>158</v>
      </c>
      <c r="X48" s="106" t="s">
        <v>590</v>
      </c>
      <c r="Y48" s="101">
        <f>IFERROR(IF(AND(Q46="Probabilidad",Q49="Probabilidad"),(AA46-(+AA46*T49)),IF(AND(Q46="Impacto",Q49="Probabilidad"),(AA45-(+AA45*T49)),IF(Q49="Impacto",AA46,""))),"")</f>
        <v>1.6941456000000001E-2</v>
      </c>
      <c r="Z48" s="30" t="str">
        <f t="shared" si="23"/>
        <v>Muy Baja</v>
      </c>
      <c r="AA48" s="28">
        <f t="shared" si="29"/>
        <v>1.6941456000000001E-2</v>
      </c>
      <c r="AB48" s="30" t="str">
        <f t="shared" si="30"/>
        <v>Mayor</v>
      </c>
      <c r="AC48" s="28">
        <f>IFERROR(IF(AND(Q46="Impacto",Q49="Impacto"),(AC46-(+AC46*T49)),IF(AND(Q46="Probabilidad",Q49="Impacto"),(AC45-(+AC45*T49)),IF(Q49="Probabilidad",AC46,""))),"")</f>
        <v>0.8</v>
      </c>
      <c r="AD48" s="224"/>
      <c r="AE48" s="228"/>
      <c r="AF48" s="224"/>
      <c r="AG48" s="228"/>
      <c r="AH48" s="214"/>
      <c r="AI48" s="203"/>
      <c r="AJ48" s="204"/>
      <c r="AK48" s="206"/>
      <c r="AL48" s="209"/>
      <c r="AM48" s="206"/>
      <c r="AN48" s="209"/>
      <c r="AO48" s="185"/>
      <c r="AP48" s="188"/>
      <c r="AQ48" s="102"/>
      <c r="AR48" s="102"/>
      <c r="AS48" s="102"/>
      <c r="AT48" s="102"/>
      <c r="AU48" s="102"/>
      <c r="AV48" s="102"/>
      <c r="AW48" s="102"/>
      <c r="AX48" s="102"/>
      <c r="AY48" s="102"/>
      <c r="AZ48" s="102"/>
      <c r="BA48" s="102"/>
      <c r="BB48" s="102"/>
      <c r="BC48" s="102"/>
      <c r="BD48" s="102"/>
      <c r="BE48" s="102"/>
      <c r="BF48" s="102"/>
    </row>
    <row r="49" spans="1:58" s="103" customFormat="1" ht="96" customHeight="1" x14ac:dyDescent="0.3">
      <c r="A49" s="219"/>
      <c r="B49" s="220"/>
      <c r="C49" s="220"/>
      <c r="D49" s="220"/>
      <c r="E49" s="220"/>
      <c r="F49" s="229"/>
      <c r="G49" s="221"/>
      <c r="H49" s="218"/>
      <c r="I49" s="222"/>
      <c r="J49" s="224"/>
      <c r="K49" s="225"/>
      <c r="L49" s="224"/>
      <c r="M49" s="225"/>
      <c r="N49" s="226"/>
      <c r="O49" s="27" t="s">
        <v>591</v>
      </c>
      <c r="P49" s="132" t="s">
        <v>592</v>
      </c>
      <c r="Q49" s="27" t="str">
        <f t="shared" ref="Q49" si="33">IF(OR(R49="Preventivo",R49="Detectivo"),"Probabilidad",IF(R49="Correctivo","Impacto",""))</f>
        <v>Probabilidad</v>
      </c>
      <c r="R49" s="99" t="s">
        <v>154</v>
      </c>
      <c r="S49" s="99" t="s">
        <v>155</v>
      </c>
      <c r="T49" s="28" t="str">
        <f t="shared" si="27"/>
        <v>40%</v>
      </c>
      <c r="U49" s="99" t="s">
        <v>156</v>
      </c>
      <c r="V49" s="99" t="s">
        <v>157</v>
      </c>
      <c r="W49" s="99" t="s">
        <v>158</v>
      </c>
      <c r="X49" s="106" t="s">
        <v>593</v>
      </c>
      <c r="Y49" s="101">
        <f t="shared" ref="Y49:Y52" si="34">IFERROR(IF(AND(Q47="Probabilidad",Q50="Probabilidad"),(AA47-(+AA47*T50)),IF(AND(Q47="Impacto",Q50="Probabilidad"),(AA46-(+AA46*T50)),IF(Q50="Impacto",AA47,""))),"")</f>
        <v>1.0164873599999999E-2</v>
      </c>
      <c r="Z49" s="30" t="str">
        <f t="shared" si="23"/>
        <v>Muy Baja</v>
      </c>
      <c r="AA49" s="28">
        <f t="shared" si="29"/>
        <v>1.0164873599999999E-2</v>
      </c>
      <c r="AB49" s="30" t="str">
        <f t="shared" si="30"/>
        <v>Mayor</v>
      </c>
      <c r="AC49" s="28">
        <f t="shared" ref="AC49:AC52" si="35">IFERROR(IF(AND(Q47="Impacto",Q50="Impacto"),(AC47-(+AC47*T50)),IF(AND(Q47="Probabilidad",Q50="Impacto"),(AC46-(+AC46*T50)),IF(Q50="Probabilidad",AC47,""))),"")</f>
        <v>0.8</v>
      </c>
      <c r="AD49" s="224"/>
      <c r="AE49" s="228"/>
      <c r="AF49" s="224"/>
      <c r="AG49" s="228"/>
      <c r="AH49" s="214"/>
      <c r="AI49" s="203"/>
      <c r="AJ49" s="204"/>
      <c r="AK49" s="206"/>
      <c r="AL49" s="209"/>
      <c r="AM49" s="206"/>
      <c r="AN49" s="209"/>
      <c r="AO49" s="185"/>
      <c r="AP49" s="188"/>
      <c r="AQ49" s="102"/>
      <c r="AR49" s="102"/>
      <c r="AS49" s="102"/>
      <c r="AT49" s="102"/>
      <c r="AU49" s="102"/>
      <c r="AV49" s="102"/>
      <c r="AW49" s="102"/>
      <c r="AX49" s="102"/>
      <c r="AY49" s="102"/>
      <c r="AZ49" s="102"/>
      <c r="BA49" s="102"/>
      <c r="BB49" s="102"/>
      <c r="BC49" s="102"/>
      <c r="BD49" s="102"/>
      <c r="BE49" s="102"/>
      <c r="BF49" s="102"/>
    </row>
    <row r="50" spans="1:58" s="103" customFormat="1" ht="84" customHeight="1" x14ac:dyDescent="0.3">
      <c r="A50" s="219"/>
      <c r="B50" s="220"/>
      <c r="C50" s="220"/>
      <c r="D50" s="220"/>
      <c r="E50" s="220"/>
      <c r="F50" s="229"/>
      <c r="G50" s="221"/>
      <c r="H50" s="112" t="s">
        <v>594</v>
      </c>
      <c r="I50" s="222"/>
      <c r="J50" s="224"/>
      <c r="K50" s="225"/>
      <c r="L50" s="224"/>
      <c r="M50" s="225"/>
      <c r="N50" s="226"/>
      <c r="O50" s="27">
        <v>7</v>
      </c>
      <c r="P50" s="107" t="s">
        <v>595</v>
      </c>
      <c r="Q50" s="27" t="str">
        <f>IF(OR(R50="Preventivo",R50="Detectivo"),"Probabilidad",IF(R50="Correctivo","Impacto",""))</f>
        <v>Probabilidad</v>
      </c>
      <c r="R50" s="99" t="s">
        <v>154</v>
      </c>
      <c r="S50" s="99" t="s">
        <v>155</v>
      </c>
      <c r="T50" s="28" t="str">
        <f t="shared" si="27"/>
        <v>40%</v>
      </c>
      <c r="U50" s="99" t="s">
        <v>156</v>
      </c>
      <c r="V50" s="99" t="s">
        <v>157</v>
      </c>
      <c r="W50" s="99" t="s">
        <v>158</v>
      </c>
      <c r="X50" s="105" t="s">
        <v>596</v>
      </c>
      <c r="Y50" s="101">
        <f t="shared" si="34"/>
        <v>1.0164873599999999E-2</v>
      </c>
      <c r="Z50" s="30" t="str">
        <f t="shared" si="23"/>
        <v>Muy Baja</v>
      </c>
      <c r="AA50" s="28">
        <f t="shared" si="29"/>
        <v>1.0164873599999999E-2</v>
      </c>
      <c r="AB50" s="30" t="str">
        <f t="shared" si="30"/>
        <v>Mayor</v>
      </c>
      <c r="AC50" s="28">
        <f t="shared" si="35"/>
        <v>0.8</v>
      </c>
      <c r="AD50" s="224"/>
      <c r="AE50" s="228"/>
      <c r="AF50" s="224"/>
      <c r="AG50" s="228"/>
      <c r="AH50" s="214"/>
      <c r="AI50" s="203"/>
      <c r="AJ50" s="204"/>
      <c r="AK50" s="206"/>
      <c r="AL50" s="209"/>
      <c r="AM50" s="206"/>
      <c r="AN50" s="209"/>
      <c r="AO50" s="185"/>
      <c r="AP50" s="188"/>
      <c r="AQ50" s="102"/>
      <c r="AR50" s="102"/>
      <c r="AS50" s="102"/>
      <c r="AT50" s="102"/>
      <c r="AU50" s="102"/>
      <c r="AV50" s="102"/>
      <c r="AW50" s="102"/>
      <c r="AX50" s="102"/>
      <c r="AY50" s="102"/>
      <c r="AZ50" s="102"/>
      <c r="BA50" s="102"/>
      <c r="BB50" s="102"/>
      <c r="BC50" s="102"/>
      <c r="BD50" s="102"/>
      <c r="BE50" s="102"/>
      <c r="BF50" s="102"/>
    </row>
    <row r="51" spans="1:58" s="103" customFormat="1" ht="84" customHeight="1" x14ac:dyDescent="0.3">
      <c r="A51" s="219"/>
      <c r="B51" s="220"/>
      <c r="C51" s="220"/>
      <c r="D51" s="220"/>
      <c r="E51" s="220"/>
      <c r="F51" s="229"/>
      <c r="G51" s="221"/>
      <c r="H51" s="107" t="s">
        <v>597</v>
      </c>
      <c r="I51" s="222"/>
      <c r="J51" s="224"/>
      <c r="K51" s="225"/>
      <c r="L51" s="224"/>
      <c r="M51" s="225"/>
      <c r="N51" s="226"/>
      <c r="O51" s="27">
        <v>8</v>
      </c>
      <c r="P51" s="132" t="s">
        <v>598</v>
      </c>
      <c r="Q51" s="27" t="str">
        <f>IF(OR(R51="Preventivo",R51="Detectivo"),"Probabilidad",IF(R51="Correctivo","Impacto",""))</f>
        <v>Probabilidad</v>
      </c>
      <c r="R51" s="99" t="s">
        <v>154</v>
      </c>
      <c r="S51" s="99" t="s">
        <v>155</v>
      </c>
      <c r="T51" s="28" t="str">
        <f>IF(AND(R51="Preventivo",S51="Automático"),"50%",IF(AND(R51="Preventivo",S51="Manual"),"40%",IF(AND(R51="Detectivo",S51="Automático"),"40%",IF(AND(R51="Detectivo",S51="Manual"),"30%",IF(AND(R51="Correctivo",S51="Automático"),"35%",IF(AND(R51="Correctivo",S51="Manual"),"25%",""))))))</f>
        <v>40%</v>
      </c>
      <c r="U51" s="99" t="s">
        <v>156</v>
      </c>
      <c r="V51" s="99" t="s">
        <v>157</v>
      </c>
      <c r="W51" s="99" t="s">
        <v>158</v>
      </c>
      <c r="X51" s="106" t="s">
        <v>599</v>
      </c>
      <c r="Y51" s="101">
        <f t="shared" si="34"/>
        <v>6.0989241599999989E-3</v>
      </c>
      <c r="Z51" s="30" t="str">
        <f t="shared" si="23"/>
        <v>Muy Baja</v>
      </c>
      <c r="AA51" s="28">
        <f t="shared" si="29"/>
        <v>6.0989241599999989E-3</v>
      </c>
      <c r="AB51" s="30" t="str">
        <f t="shared" si="30"/>
        <v>Mayor</v>
      </c>
      <c r="AC51" s="28">
        <f t="shared" si="35"/>
        <v>0.8</v>
      </c>
      <c r="AD51" s="224"/>
      <c r="AE51" s="228"/>
      <c r="AF51" s="224"/>
      <c r="AG51" s="228"/>
      <c r="AH51" s="214"/>
      <c r="AI51" s="203"/>
      <c r="AJ51" s="204"/>
      <c r="AK51" s="206"/>
      <c r="AL51" s="209"/>
      <c r="AM51" s="206"/>
      <c r="AN51" s="209"/>
      <c r="AO51" s="185"/>
      <c r="AP51" s="188"/>
      <c r="AQ51" s="102"/>
      <c r="AR51" s="102"/>
      <c r="AS51" s="102"/>
      <c r="AT51" s="102"/>
      <c r="AU51" s="102"/>
      <c r="AV51" s="102"/>
      <c r="AW51" s="102"/>
      <c r="AX51" s="102"/>
      <c r="AY51" s="102"/>
      <c r="AZ51" s="102"/>
      <c r="BA51" s="102"/>
      <c r="BB51" s="102"/>
      <c r="BC51" s="102"/>
      <c r="BD51" s="102"/>
      <c r="BE51" s="102"/>
      <c r="BF51" s="102"/>
    </row>
    <row r="52" spans="1:58" s="103" customFormat="1" ht="105.6" customHeight="1" x14ac:dyDescent="0.3">
      <c r="A52" s="219"/>
      <c r="B52" s="220"/>
      <c r="C52" s="220"/>
      <c r="D52" s="220"/>
      <c r="E52" s="220"/>
      <c r="F52" s="229"/>
      <c r="G52" s="221"/>
      <c r="H52" s="112" t="s">
        <v>600</v>
      </c>
      <c r="I52" s="222"/>
      <c r="J52" s="224"/>
      <c r="K52" s="225"/>
      <c r="L52" s="224"/>
      <c r="M52" s="225"/>
      <c r="N52" s="226"/>
      <c r="O52" s="114">
        <v>9</v>
      </c>
      <c r="P52" s="132" t="s">
        <v>601</v>
      </c>
      <c r="Q52" s="27" t="str">
        <f t="shared" ref="Q52:Q54" si="36">IF(OR(R52="Preventivo",R52="Detectivo"),"Probabilidad",IF(R52="Correctivo","Impacto",""))</f>
        <v>Probabilidad</v>
      </c>
      <c r="R52" s="99" t="s">
        <v>154</v>
      </c>
      <c r="S52" s="99" t="s">
        <v>155</v>
      </c>
      <c r="T52" s="28" t="str">
        <f t="shared" ref="T52:T54" si="37">IF(AND(R52="Preventivo",S52="Automático"),"50%",IF(AND(R52="Preventivo",S52="Manual"),"40%",IF(AND(R52="Detectivo",S52="Automático"),"40%",IF(AND(R52="Detectivo",S52="Manual"),"30%",IF(AND(R52="Correctivo",S52="Automático"),"35%",IF(AND(R52="Correctivo",S52="Manual"),"25%",""))))))</f>
        <v>40%</v>
      </c>
      <c r="U52" s="99" t="s">
        <v>156</v>
      </c>
      <c r="V52" s="99" t="s">
        <v>157</v>
      </c>
      <c r="W52" s="99" t="s">
        <v>158</v>
      </c>
      <c r="X52" s="106" t="s">
        <v>602</v>
      </c>
      <c r="Y52" s="101">
        <f t="shared" si="34"/>
        <v>6.0989241599999989E-3</v>
      </c>
      <c r="Z52" s="30" t="str">
        <f t="shared" si="23"/>
        <v>Muy Baja</v>
      </c>
      <c r="AA52" s="28">
        <f t="shared" si="29"/>
        <v>6.0989241599999989E-3</v>
      </c>
      <c r="AB52" s="30" t="str">
        <f t="shared" si="30"/>
        <v>Mayor</v>
      </c>
      <c r="AC52" s="28">
        <f t="shared" si="35"/>
        <v>0.8</v>
      </c>
      <c r="AD52" s="224"/>
      <c r="AE52" s="228"/>
      <c r="AF52" s="224"/>
      <c r="AG52" s="228"/>
      <c r="AH52" s="214"/>
      <c r="AI52" s="203"/>
      <c r="AJ52" s="204"/>
      <c r="AK52" s="207"/>
      <c r="AL52" s="210"/>
      <c r="AM52" s="207"/>
      <c r="AN52" s="210"/>
      <c r="AO52" s="186"/>
      <c r="AP52" s="189"/>
      <c r="AQ52" s="102"/>
      <c r="AR52" s="102"/>
      <c r="AS52" s="102"/>
      <c r="AT52" s="102"/>
      <c r="AU52" s="102"/>
      <c r="AV52" s="102"/>
      <c r="AW52" s="102"/>
      <c r="AX52" s="102"/>
      <c r="AY52" s="102"/>
      <c r="AZ52" s="102"/>
      <c r="BA52" s="102"/>
      <c r="BB52" s="102"/>
      <c r="BC52" s="102"/>
      <c r="BD52" s="102"/>
      <c r="BE52" s="102"/>
      <c r="BF52" s="102"/>
    </row>
    <row r="53" spans="1:58" s="103" customFormat="1" ht="143.4" customHeight="1" x14ac:dyDescent="0.3">
      <c r="A53" s="219" t="s">
        <v>556</v>
      </c>
      <c r="B53" s="220" t="s">
        <v>603</v>
      </c>
      <c r="C53" s="220" t="s">
        <v>604</v>
      </c>
      <c r="D53" s="220" t="s">
        <v>605</v>
      </c>
      <c r="E53" s="220" t="s">
        <v>606</v>
      </c>
      <c r="F53" s="204" t="s">
        <v>607</v>
      </c>
      <c r="G53" s="221" t="s">
        <v>608</v>
      </c>
      <c r="H53" s="112" t="s">
        <v>609</v>
      </c>
      <c r="I53" s="215" t="s">
        <v>231</v>
      </c>
      <c r="J53" s="223" t="s">
        <v>271</v>
      </c>
      <c r="K53" s="225">
        <f>IF(J53="","",IF(J53="Muy Baja",0.2,IF(J53="Baja",0.4,IF(J53="Media",0.6,IF(J53="Alta",0.8,IF(J53="Muy Alta",1,))))))</f>
        <v>0.2</v>
      </c>
      <c r="L53" s="223" t="s">
        <v>211</v>
      </c>
      <c r="M53" s="225">
        <f>IF(L53="","",IF(L53="Leve",0.2,IF(L53="Menor",0.4,IF(L53="Moderado",0.6,IF(L53="Mayor",0.8,IF(L53="Catastrófico",1,))))))</f>
        <v>0.8</v>
      </c>
      <c r="N53" s="226"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7" t="s">
        <v>610</v>
      </c>
      <c r="P53" s="106" t="s">
        <v>611</v>
      </c>
      <c r="Q53" s="27" t="str">
        <f t="shared" si="36"/>
        <v>Probabilidad</v>
      </c>
      <c r="R53" s="99" t="s">
        <v>154</v>
      </c>
      <c r="S53" s="99" t="s">
        <v>155</v>
      </c>
      <c r="T53" s="28" t="str">
        <f t="shared" si="37"/>
        <v>40%</v>
      </c>
      <c r="U53" s="99" t="s">
        <v>156</v>
      </c>
      <c r="V53" s="99" t="s">
        <v>157</v>
      </c>
      <c r="W53" s="99" t="s">
        <v>158</v>
      </c>
      <c r="X53" s="106" t="s">
        <v>612</v>
      </c>
      <c r="Y53" s="101">
        <f>IFERROR(IF(Q53="Probabilidad",(K53-(+K53*T53)),IF(Q53="Impacto",K53,"")),"")</f>
        <v>0.12</v>
      </c>
      <c r="Z53" s="30" t="str">
        <f t="shared" si="23"/>
        <v>Muy Baja</v>
      </c>
      <c r="AA53" s="28">
        <f>+Y53</f>
        <v>0.12</v>
      </c>
      <c r="AB53" s="30" t="str">
        <f>IFERROR(IF(AC53="","",IF(AC53&lt;=0.2,"Leve",IF(AC53&lt;=0.4,"Menor",IF(AC53&lt;=0.6,"Moderado",IF(AC53&lt;=0.8,"Mayor","Catastrófico"))))),"")</f>
        <v>Mayor</v>
      </c>
      <c r="AC53" s="28">
        <f>IFERROR(IF(Q53="Impacto",(M53-(+M53*T53)),IF(Q53="Probabilidad",M53,"")),"")</f>
        <v>0.8</v>
      </c>
      <c r="AD53" s="223" t="str">
        <f>IFERROR(IF(AE53=0,"",IF(AND(AE53&gt;0,AE53&lt;=0.2),"Muy Baja",IF(AE53&lt;=0.4,"Baja",IF(AE53&lt;=0.6,"Media",IF(AE53&lt;=0.8,"Alta","Muy Alta"))))),"")</f>
        <v>Muy Baja</v>
      </c>
      <c r="AE53" s="227">
        <f>MIN(Y53:Y54)</f>
        <v>7.1999999999999995E-2</v>
      </c>
      <c r="AF53" s="223" t="str">
        <f>IFERROR(IF(AG53=0,"",IF(AND(AG53&gt;0,AG53&lt;=0.2),"Leve",IF(AG53&lt;=0.4,"Menor",IF(AG53&lt;=0.6,"Moderado",IF(AG53&lt;=0.8,"Mayor","Catastrófico"))))),"")</f>
        <v>Mayor</v>
      </c>
      <c r="AG53" s="227">
        <f>MIN(AC53:AC54)</f>
        <v>0.8</v>
      </c>
      <c r="AH53" s="213"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Alto</v>
      </c>
      <c r="AI53" s="202" t="s">
        <v>160</v>
      </c>
      <c r="AJ53" s="204" t="s">
        <v>613</v>
      </c>
      <c r="AK53" s="211" t="s">
        <v>187</v>
      </c>
      <c r="AL53" s="212" t="s">
        <v>234</v>
      </c>
      <c r="AM53" s="211" t="s">
        <v>619</v>
      </c>
      <c r="AN53" s="212" t="s">
        <v>620</v>
      </c>
      <c r="AO53" s="190" t="s">
        <v>626</v>
      </c>
      <c r="AP53" s="190" t="s">
        <v>627</v>
      </c>
      <c r="AQ53" s="102"/>
      <c r="AR53" s="102"/>
      <c r="AS53" s="102"/>
      <c r="AT53" s="102"/>
      <c r="AU53" s="102"/>
      <c r="AV53" s="102"/>
      <c r="AW53" s="102"/>
      <c r="AX53" s="102"/>
      <c r="AY53" s="102"/>
      <c r="AZ53" s="102"/>
      <c r="BA53" s="102"/>
      <c r="BB53" s="102"/>
      <c r="BC53" s="102"/>
      <c r="BD53" s="102"/>
      <c r="BE53" s="102"/>
      <c r="BF53" s="102"/>
    </row>
    <row r="54" spans="1:58" s="103" customFormat="1" ht="167.4" customHeight="1" x14ac:dyDescent="0.3">
      <c r="A54" s="219"/>
      <c r="B54" s="220"/>
      <c r="C54" s="220"/>
      <c r="D54" s="220"/>
      <c r="E54" s="220"/>
      <c r="F54" s="204"/>
      <c r="G54" s="221"/>
      <c r="H54" s="112" t="s">
        <v>614</v>
      </c>
      <c r="I54" s="222"/>
      <c r="J54" s="224"/>
      <c r="K54" s="225"/>
      <c r="L54" s="224"/>
      <c r="M54" s="225"/>
      <c r="N54" s="226"/>
      <c r="O54" s="27" t="s">
        <v>615</v>
      </c>
      <c r="P54" s="106" t="s">
        <v>616</v>
      </c>
      <c r="Q54" s="27" t="str">
        <f t="shared" si="36"/>
        <v>Probabilidad</v>
      </c>
      <c r="R54" s="99" t="s">
        <v>154</v>
      </c>
      <c r="S54" s="99" t="s">
        <v>155</v>
      </c>
      <c r="T54" s="28" t="str">
        <f t="shared" si="37"/>
        <v>40%</v>
      </c>
      <c r="U54" s="99" t="s">
        <v>167</v>
      </c>
      <c r="V54" s="99" t="s">
        <v>202</v>
      </c>
      <c r="W54" s="99" t="s">
        <v>219</v>
      </c>
      <c r="X54" s="106" t="s">
        <v>200</v>
      </c>
      <c r="Y54" s="101">
        <f>IFERROR(IF(AND(Q53="Probabilidad",Q54="Probabilidad"),(AA53-(+AA53*T54)),IF(Q54="Probabilidad",(K53-(+K53*T54)),IF(Q54="Impacto",AA53,""))),"")</f>
        <v>7.1999999999999995E-2</v>
      </c>
      <c r="Z54" s="30" t="str">
        <f t="shared" si="23"/>
        <v>Muy Baja</v>
      </c>
      <c r="AA54" s="28">
        <f t="shared" ref="AA54" si="38">+Y54</f>
        <v>7.1999999999999995E-2</v>
      </c>
      <c r="AB54" s="30" t="str">
        <f t="shared" ref="AB54" si="39">IFERROR(IF(AC54="","",IF(AC54&lt;=0.2,"Leve",IF(AC54&lt;=0.4,"Menor",IF(AC54&lt;=0.6,"Moderado",IF(AC54&lt;=0.8,"Mayor","Catastrófico"))))),"")</f>
        <v>Mayor</v>
      </c>
      <c r="AC54" s="28">
        <f>IFERROR(IF(AND(Q53="Impacto",Q54="Impacto"),(AC53-(+AC53*T54)),IF(Q54="Impacto",($M$35-(+$M$35*T54)),IF(Q54="Probabilidad",AC53,""))),"")</f>
        <v>0.8</v>
      </c>
      <c r="AD54" s="224"/>
      <c r="AE54" s="228"/>
      <c r="AF54" s="224"/>
      <c r="AG54" s="228"/>
      <c r="AH54" s="214"/>
      <c r="AI54" s="203"/>
      <c r="AJ54" s="204"/>
      <c r="AK54" s="212"/>
      <c r="AL54" s="212"/>
      <c r="AM54" s="212"/>
      <c r="AN54" s="212"/>
      <c r="AO54" s="191"/>
      <c r="AP54" s="190"/>
      <c r="AQ54" s="102"/>
      <c r="AR54" s="102"/>
      <c r="AS54" s="102"/>
      <c r="AT54" s="102"/>
      <c r="AU54" s="102"/>
      <c r="AV54" s="102"/>
      <c r="AW54" s="102"/>
      <c r="AX54" s="102"/>
      <c r="AY54" s="102"/>
      <c r="AZ54" s="102"/>
      <c r="BA54" s="102"/>
      <c r="BB54" s="102"/>
      <c r="BC54" s="102"/>
      <c r="BD54" s="102"/>
      <c r="BE54" s="102"/>
      <c r="BF54" s="102"/>
    </row>
    <row r="55" spans="1:58" s="103" customFormat="1" ht="96.75" customHeight="1" x14ac:dyDescent="0.3">
      <c r="A55" s="219" t="s">
        <v>293</v>
      </c>
      <c r="B55" s="296" t="s">
        <v>294</v>
      </c>
      <c r="C55" s="296" t="s">
        <v>295</v>
      </c>
      <c r="D55" s="296" t="s">
        <v>144</v>
      </c>
      <c r="E55" s="296" t="s">
        <v>296</v>
      </c>
      <c r="F55" s="296" t="s">
        <v>297</v>
      </c>
      <c r="G55" s="296" t="s">
        <v>298</v>
      </c>
      <c r="H55" s="127" t="s">
        <v>299</v>
      </c>
      <c r="I55" s="297" t="s">
        <v>149</v>
      </c>
      <c r="J55" s="223" t="s">
        <v>271</v>
      </c>
      <c r="K55" s="225">
        <v>0.2</v>
      </c>
      <c r="L55" s="223" t="s">
        <v>211</v>
      </c>
      <c r="M55" s="225">
        <v>0.8</v>
      </c>
      <c r="N55" s="226"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27">
        <v>1</v>
      </c>
      <c r="P55" s="98" t="s">
        <v>300</v>
      </c>
      <c r="Q55" s="27" t="str">
        <f t="shared" ref="Q55:Q71" si="40">IF(OR(R55="Preventivo",R55="Detectivo"),"Probabilidad",IF(R55="Correctivo","Impacto",""))</f>
        <v>Probabilidad</v>
      </c>
      <c r="R55" s="99" t="s">
        <v>154</v>
      </c>
      <c r="S55" s="99" t="s">
        <v>155</v>
      </c>
      <c r="T55" s="28" t="str">
        <f t="shared" ref="T55:T71" si="41">IF(AND(R55="Preventivo",S55="Automático"),"50%",IF(AND(R55="Preventivo",S55="Manual"),"40%",IF(AND(R55="Detectivo",S55="Automático"),"40%",IF(AND(R55="Detectivo",S55="Manual"),"30%",IF(AND(R55="Correctivo",S55="Automático"),"35%",IF(AND(R55="Correctivo",S55="Manual"),"25%",""))))))</f>
        <v>40%</v>
      </c>
      <c r="U55" s="99" t="s">
        <v>167</v>
      </c>
      <c r="V55" s="99" t="s">
        <v>202</v>
      </c>
      <c r="W55" s="99" t="s">
        <v>158</v>
      </c>
      <c r="X55" s="98" t="s">
        <v>301</v>
      </c>
      <c r="Y55" s="101">
        <f>IFERROR(IF(Q55="Probabilidad",(K55-(+K55*T55)),IF(Q55="Impacto",K55,"")),"")</f>
        <v>0.12</v>
      </c>
      <c r="Z55" s="30" t="str">
        <f t="shared" ref="Z55:Z71" si="42">IFERROR(IF(Y55="","",IF(Y55&lt;=0.2,"Muy Baja",IF(Y55&lt;=0.4,"Baja",IF(Y55&lt;=0.6,"Media",IF(Y55&lt;=0.8,"Alta","Muy Alta"))))),"")</f>
        <v>Muy Baja</v>
      </c>
      <c r="AA55" s="28">
        <f>+Y55</f>
        <v>0.12</v>
      </c>
      <c r="AB55" s="30" t="str">
        <f>IFERROR(IF(AC55="","",IF(AC55&lt;=0.2,"Leve",IF(AC55&lt;=0.4,"Menor",IF(AC55&lt;=0.6,"Moderado",IF(AC55&lt;=0.8,"Mayor","Catastrófico"))))),"")</f>
        <v>Mayor</v>
      </c>
      <c r="AC55" s="28">
        <f>IFERROR(IF(Q55="Impacto",(M55-(+M55*T55)),IF(Q55="Probabilidad",M55,"")),"")</f>
        <v>0.8</v>
      </c>
      <c r="AD55" s="223" t="str">
        <f t="shared" ref="AD55" si="43">IFERROR(IF(AE55=0,"",IF(AND(AE55&gt;0,AE55&lt;=0.2),"Muy Baja",IF(AE55&lt;=0.4,"Baja",IF(AE55&lt;=0.6,"Media",IF(AE55&lt;=0.8,"Alta","Muy Alta"))))),"")</f>
        <v>Muy Baja</v>
      </c>
      <c r="AE55" s="227">
        <f>MIN(Y55:Y56)</f>
        <v>7.1999999999999995E-2</v>
      </c>
      <c r="AF55" s="223" t="str">
        <f t="shared" ref="AF55" si="44">IFERROR(IF(AG55=0,"",IF(AND(AG55&gt;0,AG55&lt;=0.2),"Leve",IF(AG55&lt;=0.4,"Menor",IF(AG55&lt;=0.6,"Moderado",IF(AG55&lt;=0.8,"Mayor","Catastrófico"))))),"")</f>
        <v>Mayor</v>
      </c>
      <c r="AG55" s="227">
        <f>MIN(AC55:AC56)</f>
        <v>0.8</v>
      </c>
      <c r="AH55" s="213" t="str">
        <f t="shared" ref="AH55" si="45">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Alto</v>
      </c>
      <c r="AI55" s="219" t="s">
        <v>160</v>
      </c>
      <c r="AJ55" s="312"/>
      <c r="AK55" s="318" t="s">
        <v>302</v>
      </c>
      <c r="AL55" s="314" t="s">
        <v>303</v>
      </c>
      <c r="AM55" s="318" t="s">
        <v>302</v>
      </c>
      <c r="AN55" s="314" t="s">
        <v>303</v>
      </c>
      <c r="AO55" s="192" t="s">
        <v>628</v>
      </c>
      <c r="AP55" s="193"/>
      <c r="AQ55" s="102"/>
      <c r="AR55" s="102"/>
      <c r="AS55" s="102"/>
      <c r="AT55" s="102"/>
      <c r="AU55" s="102"/>
      <c r="AV55" s="102"/>
    </row>
    <row r="56" spans="1:58" s="103" customFormat="1" ht="239.25" customHeight="1" x14ac:dyDescent="0.3">
      <c r="A56" s="219"/>
      <c r="B56" s="296"/>
      <c r="C56" s="296"/>
      <c r="D56" s="296"/>
      <c r="E56" s="296"/>
      <c r="F56" s="296"/>
      <c r="G56" s="296"/>
      <c r="H56" s="128" t="s">
        <v>304</v>
      </c>
      <c r="I56" s="297"/>
      <c r="J56" s="224"/>
      <c r="K56" s="225"/>
      <c r="L56" s="224"/>
      <c r="M56" s="225"/>
      <c r="N56" s="226"/>
      <c r="O56" s="27">
        <v>2</v>
      </c>
      <c r="P56" s="98" t="s">
        <v>305</v>
      </c>
      <c r="Q56" s="27" t="str">
        <f t="shared" si="40"/>
        <v>Probabilidad</v>
      </c>
      <c r="R56" s="99" t="s">
        <v>154</v>
      </c>
      <c r="S56" s="99" t="s">
        <v>155</v>
      </c>
      <c r="T56" s="28" t="str">
        <f t="shared" si="41"/>
        <v>40%</v>
      </c>
      <c r="U56" s="99" t="s">
        <v>167</v>
      </c>
      <c r="V56" s="99" t="s">
        <v>202</v>
      </c>
      <c r="W56" s="99" t="s">
        <v>158</v>
      </c>
      <c r="X56" s="106" t="s">
        <v>306</v>
      </c>
      <c r="Y56" s="101">
        <f>IFERROR(IF(AND(Q55="Probabilidad",Q56="Probabilidad"),(AA55-(+AA55*T56)),IF(Q56="Probabilidad",(K55-(+K55*T56)),IF(Q56="Impacto",AA55,""))),"")</f>
        <v>7.1999999999999995E-2</v>
      </c>
      <c r="Z56" s="30" t="str">
        <f t="shared" si="42"/>
        <v>Muy Baja</v>
      </c>
      <c r="AA56" s="28">
        <f t="shared" ref="AA56" si="46">+Y56</f>
        <v>7.1999999999999995E-2</v>
      </c>
      <c r="AB56" s="30" t="str">
        <f t="shared" ref="AB56" si="47">IFERROR(IF(AC56="","",IF(AC56&lt;=0.2,"Leve",IF(AC56&lt;=0.4,"Menor",IF(AC56&lt;=0.6,"Moderado",IF(AC56&lt;=0.8,"Mayor","Catastrófico"))))),"")</f>
        <v>Mayor</v>
      </c>
      <c r="AC56" s="28">
        <f>IFERROR(IF(AND(Q55="Impacto",Q56="Impacto"),(AC55-(+AC55*T56)),IF(Q56="Impacto",(#REF!-(+#REF!*T56)),IF(Q56="Probabilidad",AC55,""))),"")</f>
        <v>0.8</v>
      </c>
      <c r="AD56" s="224"/>
      <c r="AE56" s="228"/>
      <c r="AF56" s="224"/>
      <c r="AG56" s="228"/>
      <c r="AH56" s="214"/>
      <c r="AI56" s="219"/>
      <c r="AJ56" s="317"/>
      <c r="AK56" s="318"/>
      <c r="AL56" s="314"/>
      <c r="AM56" s="318"/>
      <c r="AN56" s="314"/>
      <c r="AO56" s="192"/>
      <c r="AP56" s="193"/>
      <c r="AQ56" s="102"/>
      <c r="AR56" s="102"/>
      <c r="AS56" s="102"/>
      <c r="AT56" s="102"/>
      <c r="AU56" s="102"/>
      <c r="AV56" s="102"/>
    </row>
    <row r="57" spans="1:58" ht="135" customHeight="1" x14ac:dyDescent="0.25">
      <c r="A57" s="219" t="s">
        <v>307</v>
      </c>
      <c r="B57" s="303" t="s">
        <v>308</v>
      </c>
      <c r="C57" s="296" t="s">
        <v>295</v>
      </c>
      <c r="D57" s="296" t="s">
        <v>309</v>
      </c>
      <c r="E57" s="296" t="s">
        <v>310</v>
      </c>
      <c r="F57" s="304" t="s">
        <v>311</v>
      </c>
      <c r="G57" s="304" t="s">
        <v>312</v>
      </c>
      <c r="H57" s="129" t="s">
        <v>313</v>
      </c>
      <c r="I57" s="215" t="s">
        <v>149</v>
      </c>
      <c r="J57" s="223" t="s">
        <v>314</v>
      </c>
      <c r="K57" s="225">
        <f>IF(J57="","",IF(J57="Muy Baja",0.2,IF(J57="Baja",0.4,IF(J57="Media",0.6,IF(J57="Alta",0.8,IF(J57="Muy Alta",1,))))))</f>
        <v>0.2</v>
      </c>
      <c r="L57" s="223" t="s">
        <v>211</v>
      </c>
      <c r="M57" s="225">
        <f>IF(L57="","",IF(L57="Leve",0.2,IF(L57="Menor",0.4,IF(L57="Moderado",0.6,IF(L57="Mayor",0.8,IF(L57="Catastrófico",1,))))))</f>
        <v>0.8</v>
      </c>
      <c r="N57" s="226" t="str">
        <f>IF(OR(AND(J57="Muy Baja",L57="Leve"),AND(J57="Muy Baja",L57="Menor"),AND(J57="Baja",L57="Leve")),"Bajo",IF(OR(AND(J57="Muy baja",L57="Moderado"),AND(J57="Baja",L57="Menor"),AND(J57="Baja",L57="Moderado"),AND(J57="Media",L57="Leve"),AND(J57="Media",L57="Menor"),AND(J57="Media",L57="Moderado"),AND(J57="Alta",L57="Leve"),AND(J57="Alta",L57="Menor")),"Moderado",IF(OR(AND(J57="Muy Baja",L57="Mayor"),AND(J57="Baja",L57="Mayor"),AND(J57="Media",L57="Mayor"),AND(J57="Alta",L57="Moderado"),AND(J57="Alta",L57="Mayor"),AND(J57="Muy Alta",L57="Leve"),AND(J57="Muy Alta",L57="Menor"),AND(J57="Muy Alta",L57="Moderado"),AND(J57="Muy Alta",L57="Mayor")),"Alto",IF(OR(AND(J57="Muy Baja",L57="Catastrófico"),AND(J57="Baja",L57="Catastrófico"),AND(J57="Media",L57="Catastrófico"),AND(J57="Alta",L57="Catastrófico"),AND(J57="Muy Alta",L57="Catastrófico")),"Extremo",""))))</f>
        <v>Alto</v>
      </c>
      <c r="O57" s="27">
        <v>1</v>
      </c>
      <c r="P57" s="98" t="s">
        <v>315</v>
      </c>
      <c r="Q57" s="27" t="str">
        <f t="shared" si="40"/>
        <v>Probabilidad</v>
      </c>
      <c r="R57" s="99" t="s">
        <v>154</v>
      </c>
      <c r="S57" s="99" t="s">
        <v>155</v>
      </c>
      <c r="T57" s="28" t="str">
        <f t="shared" si="41"/>
        <v>40%</v>
      </c>
      <c r="U57" s="99" t="s">
        <v>167</v>
      </c>
      <c r="V57" s="99" t="s">
        <v>202</v>
      </c>
      <c r="W57" s="99" t="s">
        <v>158</v>
      </c>
      <c r="X57" s="106" t="s">
        <v>316</v>
      </c>
      <c r="Y57" s="101">
        <f>IFERROR(IF(Q57="Probabilidad",(K57-(+K57*T57)),IF(Q57="Impacto",K57,"")),"")</f>
        <v>0.12</v>
      </c>
      <c r="Z57" s="30" t="str">
        <f t="shared" si="42"/>
        <v>Muy Baja</v>
      </c>
      <c r="AA57" s="28">
        <f>+Y57</f>
        <v>0.12</v>
      </c>
      <c r="AB57" s="30" t="str">
        <f>IFERROR(IF(AC57="","",IF(AC57&lt;=0.2,"Leve",IF(AC57&lt;=0.4,"Menor",IF(AC57&lt;=0.6,"Moderado",IF(AC57&lt;=0.8,"Mayor","Catastrófico"))))),"")</f>
        <v>Mayor</v>
      </c>
      <c r="AC57" s="28">
        <f>IFERROR(IF(Q57="Impacto",(M57-(+M57*T57)),IF(Q57="Probabilidad",M57,"")),"")</f>
        <v>0.8</v>
      </c>
      <c r="AD57" s="223" t="str">
        <f>IFERROR(IF(AE57=0,"",IF(AND(AE57&gt;0,AE57&lt;=0.2),"Muy Baja",IF(AE57&lt;=0.4,"Baja",IF(AE57&lt;=0.6,"Media",IF(AE57&lt;=0.8,"Alta","Muy Alta"))))),"")</f>
        <v>Muy Baja</v>
      </c>
      <c r="AE57" s="227">
        <f>MIN(Y57:Y59)</f>
        <v>4.3199999999999995E-2</v>
      </c>
      <c r="AF57" s="223" t="str">
        <f>IFERROR(IF(AG57=0,"",IF(AND(AG57&gt;0,AG57&lt;=0.2),"Leve",IF(AG57&lt;=0.4,"Menor",IF(AG57&lt;=0.6,"Moderado",IF(AG57&lt;=0.8,"Mayor","Catastrófico"))))),"")</f>
        <v>Mayor</v>
      </c>
      <c r="AG57" s="227">
        <f>MIN(AC57:AC59)</f>
        <v>0.8</v>
      </c>
      <c r="AH57" s="213" t="str">
        <f>IFERROR(IF(OR(AND(AD57="Muy Baja",AF57="Leve"),AND(AD57="Muy Baja",AF57="Menor"),AND(AD57="Baja",AF57="Leve")),"Bajo",IF(OR(AND(AD57="Muy Baja",AF57="Moderado"),AND(AD57="Baja",AF57="Menor"),AND(AD57="Baja",AF57="Moderado"),AND(AD57="Media",AF57="Leve"),AND(AD57="Media",AF57="Menor"),AND(AD57="Media",AF57="Moderado"),AND(AD57="Alta",AF57="Leve"),AND(AD57="Alta",AF57="Menor")),"Moderado",IF(OR(AND(AD57="Muy Baja",AF57="Mayor"),AND(AD57="Baja",AF57="Mayor"),AND(AD57="Media",AF57="Mayor"),AND(AD57="Alta",AF57="Moderado"),AND(AD57="Alta",AF57="Mayor"),AND(AD57="Muy Alta",AF57="Leve"),AND(AD57="Muy Alta",AF57="Menor"),AND(AD57="Muy Alta",AF57="Moderado"),AND(AD57="Muy Alta",AF57="Mayor")),"Alto",IF(OR(AND(AD57="Muy Baja",AF57="Catastrófico"),AND(AD57="Baja",AF57="Catastrófico"),AND(AD57="Media",AF57="Catastrófico"),AND(AD57="Alta",AF57="Catastrófico"),AND(AD57="Muy Alta",AF57="Catastrófico")),"Extremo","")))),"")</f>
        <v>Alto</v>
      </c>
      <c r="AI57" s="219" t="s">
        <v>160</v>
      </c>
      <c r="AJ57" s="130" t="s">
        <v>317</v>
      </c>
      <c r="AK57" s="211" t="s">
        <v>318</v>
      </c>
      <c r="AL57" s="314" t="s">
        <v>319</v>
      </c>
      <c r="AM57" s="211" t="s">
        <v>318</v>
      </c>
      <c r="AN57" s="314" t="s">
        <v>319</v>
      </c>
      <c r="AO57" s="180" t="s">
        <v>629</v>
      </c>
      <c r="AP57" s="193"/>
      <c r="AQ57" s="84"/>
      <c r="AR57" s="84"/>
      <c r="AS57" s="84"/>
      <c r="AT57" s="84"/>
      <c r="AU57" s="84"/>
      <c r="AV57" s="84"/>
    </row>
    <row r="58" spans="1:58" ht="135" customHeight="1" x14ac:dyDescent="0.25">
      <c r="A58" s="219"/>
      <c r="B58" s="303"/>
      <c r="C58" s="296"/>
      <c r="D58" s="296"/>
      <c r="E58" s="296"/>
      <c r="F58" s="304"/>
      <c r="G58" s="304"/>
      <c r="H58" s="129" t="s">
        <v>320</v>
      </c>
      <c r="I58" s="222"/>
      <c r="J58" s="224"/>
      <c r="K58" s="225"/>
      <c r="L58" s="224"/>
      <c r="M58" s="225"/>
      <c r="N58" s="226"/>
      <c r="O58" s="27">
        <v>2</v>
      </c>
      <c r="P58" s="98" t="s">
        <v>321</v>
      </c>
      <c r="Q58" s="27" t="str">
        <f t="shared" si="40"/>
        <v>Probabilidad</v>
      </c>
      <c r="R58" s="99" t="s">
        <v>154</v>
      </c>
      <c r="S58" s="99" t="s">
        <v>155</v>
      </c>
      <c r="T58" s="28" t="str">
        <f t="shared" si="41"/>
        <v>40%</v>
      </c>
      <c r="U58" s="99" t="s">
        <v>167</v>
      </c>
      <c r="V58" s="99" t="s">
        <v>202</v>
      </c>
      <c r="W58" s="99" t="s">
        <v>158</v>
      </c>
      <c r="X58" s="106" t="s">
        <v>224</v>
      </c>
      <c r="Y58" s="101">
        <f>IFERROR(IF(AND(Q57="Probabilidad",Q58="Probabilidad"),(AA57-(+AA57*T58)),IF(Q58="Probabilidad",(K57-(+K57*T58)),IF(Q58="Impacto",AA57,""))),"")</f>
        <v>7.1999999999999995E-2</v>
      </c>
      <c r="Z58" s="30" t="str">
        <f t="shared" si="42"/>
        <v>Muy Baja</v>
      </c>
      <c r="AA58" s="28">
        <f t="shared" ref="AA58:AA59" si="48">+Y58</f>
        <v>7.1999999999999995E-2</v>
      </c>
      <c r="AB58" s="30" t="str">
        <f t="shared" ref="AB58:AB59" si="49">IFERROR(IF(AC58="","",IF(AC58&lt;=0.2,"Leve",IF(AC58&lt;=0.4,"Menor",IF(AC58&lt;=0.6,"Moderado",IF(AC58&lt;=0.8,"Mayor","Catastrófico"))))),"")</f>
        <v>Mayor</v>
      </c>
      <c r="AC58" s="28">
        <f>IFERROR(IF(AND(Q57="Impacto",Q58="Impacto"),(AC57-(+AC57*T58)),IF(Q58="Impacto",(#REF!-(+#REF!*T58)),IF(Q58="Probabilidad",AC57,""))),"")</f>
        <v>0.8</v>
      </c>
      <c r="AD58" s="224"/>
      <c r="AE58" s="228"/>
      <c r="AF58" s="224"/>
      <c r="AG58" s="228"/>
      <c r="AH58" s="214"/>
      <c r="AI58" s="219"/>
      <c r="AJ58" s="130" t="s">
        <v>322</v>
      </c>
      <c r="AK58" s="211"/>
      <c r="AL58" s="314"/>
      <c r="AM58" s="211"/>
      <c r="AN58" s="314"/>
      <c r="AO58" s="180"/>
      <c r="AP58" s="193"/>
      <c r="AQ58" s="84"/>
      <c r="AR58" s="84"/>
      <c r="AS58" s="84"/>
      <c r="AT58" s="84"/>
      <c r="AU58" s="84"/>
      <c r="AV58" s="84"/>
    </row>
    <row r="59" spans="1:58" ht="135" customHeight="1" x14ac:dyDescent="0.25">
      <c r="A59" s="219"/>
      <c r="B59" s="303"/>
      <c r="C59" s="296"/>
      <c r="D59" s="296"/>
      <c r="E59" s="296"/>
      <c r="F59" s="304"/>
      <c r="G59" s="304"/>
      <c r="H59" s="129" t="s">
        <v>323</v>
      </c>
      <c r="I59" s="216"/>
      <c r="J59" s="224"/>
      <c r="K59" s="225"/>
      <c r="L59" s="224"/>
      <c r="M59" s="225"/>
      <c r="N59" s="226"/>
      <c r="O59" s="27">
        <v>3</v>
      </c>
      <c r="P59" s="98" t="s">
        <v>324</v>
      </c>
      <c r="Q59" s="27" t="str">
        <f t="shared" si="40"/>
        <v>Probabilidad</v>
      </c>
      <c r="R59" s="99" t="s">
        <v>154</v>
      </c>
      <c r="S59" s="99" t="s">
        <v>155</v>
      </c>
      <c r="T59" s="28" t="str">
        <f t="shared" si="41"/>
        <v>40%</v>
      </c>
      <c r="U59" s="99" t="s">
        <v>167</v>
      </c>
      <c r="V59" s="99" t="s">
        <v>202</v>
      </c>
      <c r="W59" s="99" t="s">
        <v>158</v>
      </c>
      <c r="X59" s="106" t="s">
        <v>325</v>
      </c>
      <c r="Y59" s="101">
        <f>IFERROR(IF(AND(Q58="Probabilidad",Q59="Probabilidad"),(AA58-(+AA58*T59)),IF(AND(Q58="Impacto",Q59="Probabilidad"),(AA57-(+AA57*T59)),IF(Q59="Impacto",AA58,""))),"")</f>
        <v>4.3199999999999995E-2</v>
      </c>
      <c r="Z59" s="30" t="str">
        <f t="shared" si="42"/>
        <v>Muy Baja</v>
      </c>
      <c r="AA59" s="28">
        <f t="shared" si="48"/>
        <v>4.3199999999999995E-2</v>
      </c>
      <c r="AB59" s="30" t="str">
        <f t="shared" si="49"/>
        <v>Mayor</v>
      </c>
      <c r="AC59" s="28">
        <f>IFERROR(IF(AND(Q58="Impacto",Q59="Impacto"),(AC58-(+AC58*T59)),IF(AND(Q58="Probabilidad",Q59="Impacto"),(AC57-(+AC57*T59)),IF(Q59="Probabilidad",AC58,""))),"")</f>
        <v>0.8</v>
      </c>
      <c r="AD59" s="241"/>
      <c r="AE59" s="291"/>
      <c r="AF59" s="241"/>
      <c r="AG59" s="291"/>
      <c r="AH59" s="292"/>
      <c r="AI59" s="219"/>
      <c r="AJ59" s="130" t="s">
        <v>326</v>
      </c>
      <c r="AK59" s="211"/>
      <c r="AL59" s="314"/>
      <c r="AM59" s="211"/>
      <c r="AN59" s="314"/>
      <c r="AO59" s="180"/>
      <c r="AP59" s="193"/>
      <c r="AQ59" s="84"/>
      <c r="AR59" s="84"/>
      <c r="AS59" s="84"/>
      <c r="AT59" s="84"/>
      <c r="AU59" s="84"/>
      <c r="AV59" s="84"/>
    </row>
    <row r="60" spans="1:58" ht="78.599999999999994" customHeight="1" x14ac:dyDescent="0.25">
      <c r="A60" s="219" t="s">
        <v>327</v>
      </c>
      <c r="B60" s="220" t="s">
        <v>328</v>
      </c>
      <c r="C60" s="296" t="s">
        <v>295</v>
      </c>
      <c r="D60" s="296" t="s">
        <v>144</v>
      </c>
      <c r="E60" s="220" t="s">
        <v>329</v>
      </c>
      <c r="F60" s="220" t="s">
        <v>330</v>
      </c>
      <c r="G60" s="221" t="s">
        <v>331</v>
      </c>
      <c r="H60" s="131" t="s">
        <v>332</v>
      </c>
      <c r="I60" s="220" t="s">
        <v>149</v>
      </c>
      <c r="J60" s="300" t="s">
        <v>184</v>
      </c>
      <c r="K60" s="225">
        <f>IF(J60="","",IF(J60="Muy Baja",0.2,IF(J60="Baja",0.4,IF(J60="Media",0.6,IF(J60="Alta",0.8,IF(J60="Muy Alta",1,))))))</f>
        <v>0.4</v>
      </c>
      <c r="L60" s="300" t="s">
        <v>185</v>
      </c>
      <c r="M60" s="225">
        <f>IF(L60="","",IF(L60="Leve",0.2,IF(L60="Menor",0.4,IF(L60="Moderado",0.6,IF(L60="Mayor",0.8,IF(L60="Catastrófico",1,))))))</f>
        <v>1</v>
      </c>
      <c r="N60" s="226"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Extremo</v>
      </c>
      <c r="O60" s="27">
        <v>1</v>
      </c>
      <c r="P60" s="98" t="s">
        <v>333</v>
      </c>
      <c r="Q60" s="27" t="str">
        <f t="shared" si="40"/>
        <v>Impacto</v>
      </c>
      <c r="R60" s="99" t="s">
        <v>171</v>
      </c>
      <c r="S60" s="99" t="s">
        <v>155</v>
      </c>
      <c r="T60" s="28" t="str">
        <f t="shared" si="41"/>
        <v>25%</v>
      </c>
      <c r="U60" s="99" t="s">
        <v>167</v>
      </c>
      <c r="V60" s="99" t="s">
        <v>202</v>
      </c>
      <c r="W60" s="99" t="s">
        <v>158</v>
      </c>
      <c r="X60" s="106" t="s">
        <v>334</v>
      </c>
      <c r="Y60" s="101">
        <f>IFERROR(IF(Q60="Probabilidad",(K60-(+K60*T60)),IF(Q60="Impacto",K60,"")),"")</f>
        <v>0.4</v>
      </c>
      <c r="Z60" s="30" t="str">
        <f t="shared" si="42"/>
        <v>Baja</v>
      </c>
      <c r="AA60" s="28">
        <f>+Y60</f>
        <v>0.4</v>
      </c>
      <c r="AB60" s="30" t="str">
        <f>IFERROR(IF(AC60="","",IF(AC60&lt;=0.2,"Leve",IF(AC60&lt;=0.4,"Menor",IF(AC60&lt;=0.6,"Moderado",IF(AC60&lt;=0.8,"Mayor","Catastrófico"))))),"")</f>
        <v>Mayor</v>
      </c>
      <c r="AC60" s="28">
        <f>IFERROR(IF(Q60="Impacto",(M60-(+M60*T60)),IF(Q60="Probabilidad",M60,"")),"")</f>
        <v>0.75</v>
      </c>
      <c r="AD60" s="223" t="str">
        <f>IFERROR(IF(AE60=0,"",IF(AND(AE60&gt;0,AE60&lt;=0.2),"Muy Baja",IF(AE60&lt;=0.4,"Baja",IF(AE60&lt;=0.6,"Media",IF(AE60&lt;=0.8,"Alta","Muy Alta"))))),"")</f>
        <v>Baja</v>
      </c>
      <c r="AE60" s="227">
        <f>MIN(Y60:Y63)</f>
        <v>0.24</v>
      </c>
      <c r="AF60" s="223" t="str">
        <f>IFERROR(IF(AG60=0,"",IF(AND(AG60&gt;0,AG60&lt;=0.2),"Leve",IF(AG60&lt;=0.4,"Menor",IF(AG60&lt;=0.6,"Moderado",IF(AG60&lt;=0.8,"Mayor","Catastrófico"))))),"")</f>
        <v>Moderado</v>
      </c>
      <c r="AG60" s="227">
        <f>MIN(AC60:AC63)</f>
        <v>0.421875</v>
      </c>
      <c r="AH60" s="213"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19" t="s">
        <v>335</v>
      </c>
      <c r="AJ60" s="131" t="s">
        <v>336</v>
      </c>
      <c r="AK60" s="314" t="s">
        <v>337</v>
      </c>
      <c r="AL60" s="319" t="s">
        <v>338</v>
      </c>
      <c r="AM60" s="314" t="s">
        <v>337</v>
      </c>
      <c r="AN60" s="319" t="s">
        <v>338</v>
      </c>
      <c r="AO60" s="180" t="s">
        <v>630</v>
      </c>
      <c r="AP60" s="181"/>
      <c r="AQ60" s="84"/>
      <c r="AR60" s="84"/>
      <c r="AS60" s="84"/>
      <c r="AT60" s="84"/>
      <c r="AU60" s="84"/>
      <c r="AV60" s="84"/>
    </row>
    <row r="61" spans="1:58" ht="78" customHeight="1" x14ac:dyDescent="0.25">
      <c r="A61" s="219"/>
      <c r="B61" s="220"/>
      <c r="C61" s="296"/>
      <c r="D61" s="296"/>
      <c r="E61" s="220"/>
      <c r="F61" s="220"/>
      <c r="G61" s="221"/>
      <c r="H61" s="131" t="s">
        <v>339</v>
      </c>
      <c r="I61" s="220"/>
      <c r="J61" s="300"/>
      <c r="K61" s="225"/>
      <c r="L61" s="300"/>
      <c r="M61" s="225"/>
      <c r="N61" s="226"/>
      <c r="O61" s="27">
        <v>2</v>
      </c>
      <c r="P61" s="98" t="s">
        <v>340</v>
      </c>
      <c r="Q61" s="27" t="str">
        <f t="shared" si="40"/>
        <v>Impacto</v>
      </c>
      <c r="R61" s="99" t="s">
        <v>171</v>
      </c>
      <c r="S61" s="99" t="s">
        <v>155</v>
      </c>
      <c r="T61" s="28" t="str">
        <f t="shared" si="41"/>
        <v>25%</v>
      </c>
      <c r="U61" s="99" t="s">
        <v>167</v>
      </c>
      <c r="V61" s="99" t="s">
        <v>202</v>
      </c>
      <c r="W61" s="99" t="s">
        <v>158</v>
      </c>
      <c r="X61" s="106" t="s">
        <v>341</v>
      </c>
      <c r="Y61" s="101">
        <f>IFERROR(IF(AND(Q60="Probabilidad",Q61="Probabilidad"),(AA60-(+AA60*T61)),IF(Q61="Probabilidad",(K60-(+K60*T61)),IF(Q61="Impacto",AA60,""))),"")</f>
        <v>0.4</v>
      </c>
      <c r="Z61" s="30" t="str">
        <f t="shared" si="42"/>
        <v>Baja</v>
      </c>
      <c r="AA61" s="28">
        <f t="shared" ref="AA61:AA63" si="50">+Y61</f>
        <v>0.4</v>
      </c>
      <c r="AB61" s="30" t="str">
        <f t="shared" ref="AB61:AB63" si="51">IFERROR(IF(AC61="","",IF(AC61&lt;=0.2,"Leve",IF(AC61&lt;=0.4,"Menor",IF(AC61&lt;=0.6,"Moderado",IF(AC61&lt;=0.8,"Mayor","Catastrófico"))))),"")</f>
        <v>Moderado</v>
      </c>
      <c r="AC61" s="28">
        <f>IFERROR(IF(AND(Q60="Impacto",Q61="Impacto"),(AC60-(+AC60*T61)),IF(Q61="Impacto",(#REF!-(+#REF!*T61)),IF(Q61="Probabilidad",AC60,""))),"")</f>
        <v>0.5625</v>
      </c>
      <c r="AD61" s="224"/>
      <c r="AE61" s="228"/>
      <c r="AF61" s="224"/>
      <c r="AG61" s="228"/>
      <c r="AH61" s="214"/>
      <c r="AI61" s="219"/>
      <c r="AJ61" s="131" t="s">
        <v>342</v>
      </c>
      <c r="AK61" s="314"/>
      <c r="AL61" s="319"/>
      <c r="AM61" s="314"/>
      <c r="AN61" s="319"/>
      <c r="AO61" s="180"/>
      <c r="AP61" s="181"/>
      <c r="AQ61" s="84"/>
      <c r="AR61" s="84"/>
      <c r="AS61" s="84"/>
      <c r="AT61" s="84"/>
      <c r="AU61" s="84"/>
      <c r="AV61" s="84"/>
    </row>
    <row r="62" spans="1:58" ht="120.6" customHeight="1" x14ac:dyDescent="0.25">
      <c r="A62" s="219"/>
      <c r="B62" s="220"/>
      <c r="C62" s="296"/>
      <c r="D62" s="296"/>
      <c r="E62" s="220"/>
      <c r="F62" s="220"/>
      <c r="G62" s="221"/>
      <c r="H62" s="131" t="s">
        <v>343</v>
      </c>
      <c r="I62" s="220"/>
      <c r="J62" s="300"/>
      <c r="K62" s="225"/>
      <c r="L62" s="300"/>
      <c r="M62" s="225"/>
      <c r="N62" s="226"/>
      <c r="O62" s="27">
        <v>3</v>
      </c>
      <c r="P62" s="98" t="s">
        <v>344</v>
      </c>
      <c r="Q62" s="27" t="str">
        <f t="shared" si="40"/>
        <v>Probabilidad</v>
      </c>
      <c r="R62" s="99" t="s">
        <v>154</v>
      </c>
      <c r="S62" s="99" t="s">
        <v>155</v>
      </c>
      <c r="T62" s="28" t="str">
        <f t="shared" si="41"/>
        <v>40%</v>
      </c>
      <c r="U62" s="99" t="s">
        <v>167</v>
      </c>
      <c r="V62" s="99" t="s">
        <v>202</v>
      </c>
      <c r="W62" s="99" t="s">
        <v>158</v>
      </c>
      <c r="X62" s="106" t="s">
        <v>345</v>
      </c>
      <c r="Y62" s="101">
        <f>IFERROR(IF(AND(Q61="Probabilidad",Q62="Probabilidad"),(AA61-(+AA61*T62)),IF(AND(Q61="Impacto",Q62="Probabilidad"),(AA60-(+AA60*T62)),IF(Q62="Impacto",AA61,""))),"")</f>
        <v>0.24</v>
      </c>
      <c r="Z62" s="30" t="str">
        <f t="shared" si="42"/>
        <v>Baja</v>
      </c>
      <c r="AA62" s="28">
        <f t="shared" si="50"/>
        <v>0.24</v>
      </c>
      <c r="AB62" s="30" t="str">
        <f t="shared" si="51"/>
        <v>Moderado</v>
      </c>
      <c r="AC62" s="28">
        <f>IFERROR(IF(AND(Q61="Impacto",Q62="Impacto"),(AC61-(+AC61*T62)),IF(AND(Q61="Probabilidad",Q62="Impacto"),(AC60-(+AC60*T62)),IF(Q62="Probabilidad",AC61,""))),"")</f>
        <v>0.5625</v>
      </c>
      <c r="AD62" s="224"/>
      <c r="AE62" s="228"/>
      <c r="AF62" s="224"/>
      <c r="AG62" s="228"/>
      <c r="AH62" s="214"/>
      <c r="AI62" s="219"/>
      <c r="AJ62" s="116" t="s">
        <v>346</v>
      </c>
      <c r="AK62" s="314"/>
      <c r="AL62" s="319"/>
      <c r="AM62" s="314"/>
      <c r="AN62" s="319"/>
      <c r="AO62" s="180"/>
      <c r="AP62" s="181"/>
      <c r="AQ62" s="84"/>
      <c r="AR62" s="84"/>
      <c r="AS62" s="84"/>
      <c r="AT62" s="84"/>
      <c r="AU62" s="84"/>
      <c r="AV62" s="84"/>
    </row>
    <row r="63" spans="1:58" ht="169.5" customHeight="1" x14ac:dyDescent="0.25">
      <c r="A63" s="219"/>
      <c r="B63" s="220"/>
      <c r="C63" s="296"/>
      <c r="D63" s="296"/>
      <c r="E63" s="220"/>
      <c r="F63" s="220"/>
      <c r="G63" s="221"/>
      <c r="H63" s="98" t="s">
        <v>347</v>
      </c>
      <c r="I63" s="220"/>
      <c r="J63" s="300"/>
      <c r="K63" s="225"/>
      <c r="L63" s="300"/>
      <c r="M63" s="225"/>
      <c r="N63" s="226"/>
      <c r="O63" s="27">
        <v>4</v>
      </c>
      <c r="P63" s="98" t="s">
        <v>348</v>
      </c>
      <c r="Q63" s="27" t="str">
        <f t="shared" si="40"/>
        <v>Impacto</v>
      </c>
      <c r="R63" s="99" t="s">
        <v>171</v>
      </c>
      <c r="S63" s="99" t="s">
        <v>155</v>
      </c>
      <c r="T63" s="28" t="str">
        <f t="shared" si="41"/>
        <v>25%</v>
      </c>
      <c r="U63" s="99" t="s">
        <v>167</v>
      </c>
      <c r="V63" s="99" t="s">
        <v>202</v>
      </c>
      <c r="W63" s="99" t="s">
        <v>158</v>
      </c>
      <c r="X63" s="106" t="s">
        <v>345</v>
      </c>
      <c r="Y63" s="101">
        <f>IFERROR(IF(AND(Q62="Probabilidad",Q63="Probabilidad"),(AA62-(+AA62*T63)),IF(AND(Q62="Impacto",Q63="Probabilidad"),(AA61-(+AA61*T63)),IF(Q63="Impacto",AA62,""))),"")</f>
        <v>0.24</v>
      </c>
      <c r="Z63" s="30" t="str">
        <f t="shared" si="42"/>
        <v>Baja</v>
      </c>
      <c r="AA63" s="28">
        <f t="shared" si="50"/>
        <v>0.24</v>
      </c>
      <c r="AB63" s="30" t="str">
        <f t="shared" si="51"/>
        <v>Moderado</v>
      </c>
      <c r="AC63" s="28">
        <f>IFERROR(IF(AND(Q62="Impacto",Q63="Impacto"),(AC62-(+AC62*T63)),IF(AND(Q62="Probabilidad",Q63="Impacto"),(AC61-(+AC61*T63)),IF(Q63="Probabilidad",AC62,""))),"")</f>
        <v>0.421875</v>
      </c>
      <c r="AD63" s="224"/>
      <c r="AE63" s="228"/>
      <c r="AF63" s="224"/>
      <c r="AG63" s="228"/>
      <c r="AH63" s="214"/>
      <c r="AI63" s="219"/>
      <c r="AJ63" s="116" t="s">
        <v>349</v>
      </c>
      <c r="AK63" s="314"/>
      <c r="AL63" s="319"/>
      <c r="AM63" s="314"/>
      <c r="AN63" s="319"/>
      <c r="AO63" s="180"/>
      <c r="AP63" s="181"/>
      <c r="AQ63" s="84"/>
      <c r="AR63" s="84"/>
      <c r="AS63" s="84"/>
      <c r="AT63" s="84"/>
      <c r="AU63" s="84"/>
      <c r="AV63" s="84"/>
    </row>
    <row r="64" spans="1:58" ht="127.2" customHeight="1" x14ac:dyDescent="0.25">
      <c r="A64" s="230" t="s">
        <v>350</v>
      </c>
      <c r="B64" s="216" t="s">
        <v>351</v>
      </c>
      <c r="C64" s="301" t="s">
        <v>295</v>
      </c>
      <c r="D64" s="301" t="s">
        <v>179</v>
      </c>
      <c r="E64" s="216" t="s">
        <v>352</v>
      </c>
      <c r="F64" s="216" t="s">
        <v>353</v>
      </c>
      <c r="G64" s="216" t="s">
        <v>354</v>
      </c>
      <c r="H64" s="98" t="s">
        <v>355</v>
      </c>
      <c r="I64" s="302" t="s">
        <v>356</v>
      </c>
      <c r="J64" s="224" t="s">
        <v>184</v>
      </c>
      <c r="K64" s="238">
        <f>IF(J64="","",IF(J64="Muy Baja",0.2,IF(J64="Baja",0.4,IF(J64="Media",0.6,IF(J64="Alta",0.8,IF(J64="Muy Alta",1,))))))</f>
        <v>0.4</v>
      </c>
      <c r="L64" s="224" t="s">
        <v>185</v>
      </c>
      <c r="M64" s="238">
        <f>IF(L64="","",IF(L64="Leve",0.2,IF(L64="Menor",0.4,IF(L64="Moderado",0.6,IF(L64="Mayor",0.8,IF(L64="Catastrófico",1,))))))</f>
        <v>1</v>
      </c>
      <c r="N64" s="214" t="s">
        <v>267</v>
      </c>
      <c r="O64" s="122">
        <v>1</v>
      </c>
      <c r="P64" s="98" t="s">
        <v>357</v>
      </c>
      <c r="Q64" s="27" t="str">
        <f t="shared" si="40"/>
        <v>Probabilidad</v>
      </c>
      <c r="R64" s="99" t="s">
        <v>154</v>
      </c>
      <c r="S64" s="99" t="s">
        <v>155</v>
      </c>
      <c r="T64" s="28" t="str">
        <f t="shared" si="41"/>
        <v>40%</v>
      </c>
      <c r="U64" s="99" t="s">
        <v>167</v>
      </c>
      <c r="V64" s="99" t="s">
        <v>202</v>
      </c>
      <c r="W64" s="99" t="s">
        <v>158</v>
      </c>
      <c r="X64" s="106" t="s">
        <v>345</v>
      </c>
      <c r="Y64" s="101">
        <f>IFERROR(IF(Q64="Probabilidad",(K64-(+K64*T64)),IF(Q64="Impacto",K64,"")),"")</f>
        <v>0.24</v>
      </c>
      <c r="Z64" s="30" t="str">
        <f t="shared" si="42"/>
        <v>Baja</v>
      </c>
      <c r="AA64" s="28">
        <f>+Y64</f>
        <v>0.24</v>
      </c>
      <c r="AB64" s="30" t="str">
        <f>IFERROR(IF(AC64="","",IF(AC64&lt;=0.2,"Leve",IF(AC64&lt;=0.4,"Menor",IF(AC64&lt;=0.6,"Moderado",IF(AC64&lt;=0.8,"Mayor","Catastrófico"))))),"")</f>
        <v>Catastrófico</v>
      </c>
      <c r="AC64" s="28">
        <f>IFERROR(IF(Q64="Impacto",(M64-(+M64*T64)),IF(Q64="Probabilidad",M64,"")),"")</f>
        <v>1</v>
      </c>
      <c r="AD64" s="223" t="str">
        <f>IFERROR(IF(AE64=0,"",IF(AND(AE64&gt;0,AE64&lt;=0.2),"Muy Baja",IF(AE64&lt;=0.4,"Baja",IF(AE64&lt;=0.6,"Media",IF(AE64&lt;=0.8,"Alta","Muy Alta"))))),"")</f>
        <v>Muy Baja</v>
      </c>
      <c r="AE64" s="227">
        <f>MIN(Y64:Y69)</f>
        <v>5.183999999999999E-2</v>
      </c>
      <c r="AF64" s="223" t="str">
        <f>IFERROR(IF(AG64=0,"",IF(AND(AG64&gt;0,AG64&lt;=0.2),"Leve",IF(AG64&lt;=0.4,"Menor",IF(AG64&lt;=0.6,"Moderado",IF(AG64&lt;=0.8,"Mayor","Catastrófico"))))),"")</f>
        <v>Moderado</v>
      </c>
      <c r="AG64" s="227">
        <f t="shared" ref="AG64" si="52">MIN(AC64:AC69)</f>
        <v>0.5625</v>
      </c>
      <c r="AH64" s="213" t="str">
        <f>IFERROR(IF(OR(AND(AD64="Muy Baja",AF64="Leve"),AND(AD64="Muy Baja",AF64="Menor"),AND(AD64="Baja",AF64="Leve")),"Bajo",IF(OR(AND(AD64="Muy Baja",AF64="Moderado"),AND(AD64="Baja",AF64="Menor"),AND(AD64="Baja",AF64="Moderado"),AND(AD64="Media",AF64="Leve"),AND(AD64="Media",AF64="Menor"),AND(AD64="Media",AF64="Moderado"),AND(AD64="Alta",AF64="Leve"),AND(AD64="Alta",AF64="Menor")),"Moderado",IF(OR(AND(AD64="Muy Baja",AF64="Mayor"),AND(AD64="Baja",AF64="Mayor"),AND(AD64="Media",AF64="Mayor"),AND(AD64="Alta",AF64="Moderado"),AND(AD64="Alta",AF64="Mayor"),AND(AD64="Muy Alta",AF64="Leve"),AND(AD64="Muy Alta",AF64="Menor"),AND(AD64="Muy Alta",AF64="Moderado"),AND(AD64="Muy Alta",AF64="Mayor")),"Alto",IF(OR(AND(AD64="Muy Baja",AF64="Catastrófico"),AND(AD64="Baja",AF64="Catastrófico"),AND(AD64="Media",AF64="Catastrófico"),AND(AD64="Alta",AF64="Catastrófico"),AND(AD64="Muy Alta",AF64="Catastrófico")),"Extremo","")))),"")</f>
        <v>Moderado</v>
      </c>
      <c r="AI64" s="219" t="s">
        <v>160</v>
      </c>
      <c r="AJ64" s="130" t="s">
        <v>358</v>
      </c>
      <c r="AK64" s="319" t="s">
        <v>359</v>
      </c>
      <c r="AL64" s="319" t="s">
        <v>234</v>
      </c>
      <c r="AM64" s="319" t="s">
        <v>359</v>
      </c>
      <c r="AN64" s="319" t="s">
        <v>234</v>
      </c>
      <c r="AO64" s="180" t="s">
        <v>631</v>
      </c>
      <c r="AP64" s="181"/>
      <c r="AQ64" s="84"/>
      <c r="AR64" s="84"/>
      <c r="AS64" s="84"/>
      <c r="AT64" s="84"/>
      <c r="AU64" s="84"/>
      <c r="AV64" s="84"/>
    </row>
    <row r="65" spans="1:48" ht="148.80000000000001" customHeight="1" x14ac:dyDescent="0.25">
      <c r="A65" s="219"/>
      <c r="B65" s="220"/>
      <c r="C65" s="296"/>
      <c r="D65" s="296"/>
      <c r="E65" s="220"/>
      <c r="F65" s="220"/>
      <c r="G65" s="220"/>
      <c r="H65" s="215" t="s">
        <v>360</v>
      </c>
      <c r="I65" s="302"/>
      <c r="J65" s="224"/>
      <c r="K65" s="239"/>
      <c r="L65" s="224"/>
      <c r="M65" s="239"/>
      <c r="N65" s="214"/>
      <c r="O65" s="27">
        <v>2</v>
      </c>
      <c r="P65" s="98" t="s">
        <v>361</v>
      </c>
      <c r="Q65" s="27" t="str">
        <f t="shared" si="40"/>
        <v>Probabilidad</v>
      </c>
      <c r="R65" s="99" t="s">
        <v>154</v>
      </c>
      <c r="S65" s="99" t="s">
        <v>155</v>
      </c>
      <c r="T65" s="28" t="str">
        <f t="shared" si="41"/>
        <v>40%</v>
      </c>
      <c r="U65" s="99" t="s">
        <v>167</v>
      </c>
      <c r="V65" s="99" t="s">
        <v>202</v>
      </c>
      <c r="W65" s="99" t="s">
        <v>158</v>
      </c>
      <c r="X65" s="106" t="s">
        <v>316</v>
      </c>
      <c r="Y65" s="101">
        <f>IFERROR(IF(AND(Q64="Probabilidad",Q65="Probabilidad"),(AA64-(+AA64*T65)),IF(Q65="Probabilidad",(K64-(+K64*T65)),IF(Q65="Impacto",AA64,""))),"")</f>
        <v>0.14399999999999999</v>
      </c>
      <c r="Z65" s="30" t="str">
        <f t="shared" si="42"/>
        <v>Muy Baja</v>
      </c>
      <c r="AA65" s="28">
        <f t="shared" ref="AA65:AA71" si="53">+Y65</f>
        <v>0.14399999999999999</v>
      </c>
      <c r="AB65" s="30" t="str">
        <f t="shared" ref="AB65:AB71" si="54">IFERROR(IF(AC65="","",IF(AC65&lt;=0.2,"Leve",IF(AC65&lt;=0.4,"Menor",IF(AC65&lt;=0.6,"Moderado",IF(AC65&lt;=0.8,"Mayor","Catastrófico"))))),"")</f>
        <v>Catastrófico</v>
      </c>
      <c r="AC65" s="28">
        <f>IFERROR(IF(AND(Q64="Impacto",Q65="Impacto"),(AC64-(+AC64*T65)),IF(Q65="Impacto",(#REF!-(+#REF!*T65)),IF(Q65="Probabilidad",AC64,""))),"")</f>
        <v>1</v>
      </c>
      <c r="AD65" s="224"/>
      <c r="AE65" s="228"/>
      <c r="AF65" s="224"/>
      <c r="AG65" s="228"/>
      <c r="AH65" s="214"/>
      <c r="AI65" s="219"/>
      <c r="AJ65" s="130" t="s">
        <v>362</v>
      </c>
      <c r="AK65" s="319"/>
      <c r="AL65" s="319"/>
      <c r="AM65" s="319"/>
      <c r="AN65" s="319"/>
      <c r="AO65" s="180"/>
      <c r="AP65" s="181"/>
      <c r="AQ65" s="84"/>
      <c r="AR65" s="84"/>
      <c r="AS65" s="84"/>
      <c r="AT65" s="84"/>
      <c r="AU65" s="84"/>
      <c r="AV65" s="84"/>
    </row>
    <row r="66" spans="1:48" ht="148.80000000000001" customHeight="1" x14ac:dyDescent="0.25">
      <c r="A66" s="219"/>
      <c r="B66" s="220"/>
      <c r="C66" s="296"/>
      <c r="D66" s="296"/>
      <c r="E66" s="220"/>
      <c r="F66" s="220"/>
      <c r="G66" s="220"/>
      <c r="H66" s="216"/>
      <c r="I66" s="302"/>
      <c r="J66" s="224"/>
      <c r="K66" s="239"/>
      <c r="L66" s="224"/>
      <c r="M66" s="239"/>
      <c r="N66" s="214"/>
      <c r="O66" s="27">
        <v>3</v>
      </c>
      <c r="P66" s="98" t="s">
        <v>363</v>
      </c>
      <c r="Q66" s="27" t="str">
        <f t="shared" si="40"/>
        <v>Impacto</v>
      </c>
      <c r="R66" s="99" t="s">
        <v>171</v>
      </c>
      <c r="S66" s="99" t="s">
        <v>155</v>
      </c>
      <c r="T66" s="28" t="str">
        <f t="shared" si="41"/>
        <v>25%</v>
      </c>
      <c r="U66" s="99" t="s">
        <v>167</v>
      </c>
      <c r="V66" s="99" t="s">
        <v>202</v>
      </c>
      <c r="W66" s="99" t="s">
        <v>158</v>
      </c>
      <c r="X66" s="106" t="s">
        <v>316</v>
      </c>
      <c r="Y66" s="101">
        <f>IFERROR(IF(AND(Q65="Probabilidad",Q66="Probabilidad"),(AA65-(+AA65*T66)),IF(AND(Q65="Impacto",Q66="Probabilidad"),(AA64-(+AA64*T66)),IF(Q66="Impacto",AA65,""))),"")</f>
        <v>0.14399999999999999</v>
      </c>
      <c r="Z66" s="30" t="str">
        <f t="shared" si="42"/>
        <v>Muy Baja</v>
      </c>
      <c r="AA66" s="28">
        <f t="shared" si="53"/>
        <v>0.14399999999999999</v>
      </c>
      <c r="AB66" s="30" t="str">
        <f t="shared" si="54"/>
        <v>Mayor</v>
      </c>
      <c r="AC66" s="28">
        <f>IFERROR(IF(AND(Q65="Impacto",Q66="Impacto"),(AC65-(+AC65*T66)),IF(AND(Q65="Probabilidad",Q66="Impacto"),(AC64-(+AC64*T66)),IF(Q66="Probabilidad",AC65,""))),"")</f>
        <v>0.75</v>
      </c>
      <c r="AD66" s="224"/>
      <c r="AE66" s="228"/>
      <c r="AF66" s="224"/>
      <c r="AG66" s="228"/>
      <c r="AH66" s="214"/>
      <c r="AI66" s="219"/>
      <c r="AJ66" s="130"/>
      <c r="AK66" s="319"/>
      <c r="AL66" s="319"/>
      <c r="AM66" s="319"/>
      <c r="AN66" s="319"/>
      <c r="AO66" s="180"/>
      <c r="AP66" s="181"/>
      <c r="AQ66" s="84"/>
      <c r="AR66" s="84"/>
      <c r="AS66" s="84"/>
      <c r="AT66" s="84"/>
      <c r="AU66" s="84"/>
      <c r="AV66" s="84"/>
    </row>
    <row r="67" spans="1:48" ht="93" customHeight="1" x14ac:dyDescent="0.25">
      <c r="A67" s="219"/>
      <c r="B67" s="220"/>
      <c r="C67" s="296"/>
      <c r="D67" s="296"/>
      <c r="E67" s="220"/>
      <c r="F67" s="220"/>
      <c r="G67" s="220"/>
      <c r="H67" s="98" t="s">
        <v>364</v>
      </c>
      <c r="I67" s="302"/>
      <c r="J67" s="224"/>
      <c r="K67" s="239"/>
      <c r="L67" s="224"/>
      <c r="M67" s="239"/>
      <c r="N67" s="214"/>
      <c r="O67" s="27">
        <v>4</v>
      </c>
      <c r="P67" s="98" t="s">
        <v>348</v>
      </c>
      <c r="Q67" s="27" t="str">
        <f t="shared" si="40"/>
        <v>Impacto</v>
      </c>
      <c r="R67" s="99" t="s">
        <v>171</v>
      </c>
      <c r="S67" s="99" t="s">
        <v>155</v>
      </c>
      <c r="T67" s="28" t="str">
        <f t="shared" si="41"/>
        <v>25%</v>
      </c>
      <c r="U67" s="99" t="s">
        <v>167</v>
      </c>
      <c r="V67" s="99" t="s">
        <v>202</v>
      </c>
      <c r="W67" s="99" t="s">
        <v>158</v>
      </c>
      <c r="X67" s="106" t="s">
        <v>345</v>
      </c>
      <c r="Y67" s="101">
        <f>IFERROR(IF(AND(Q66="Probabilidad",Q67="Probabilidad"),(AA66-(+AA66*T67)),IF(AND(Q66="Impacto",Q67="Probabilidad"),(AA65-(+AA65*T67)),IF(Q67="Impacto",AA66,""))),"")</f>
        <v>0.14399999999999999</v>
      </c>
      <c r="Z67" s="30" t="str">
        <f t="shared" si="42"/>
        <v>Muy Baja</v>
      </c>
      <c r="AA67" s="28">
        <f t="shared" si="53"/>
        <v>0.14399999999999999</v>
      </c>
      <c r="AB67" s="30" t="str">
        <f t="shared" si="54"/>
        <v>Moderado</v>
      </c>
      <c r="AC67" s="28">
        <f>IFERROR(IF(AND(Q66="Impacto",Q67="Impacto"),(AC66-(+AC66*T67)),IF(AND(Q66="Probabilidad",Q67="Impacto"),(AC65-(+AC65*T67)),IF(Q67="Probabilidad",AC66,""))),"")</f>
        <v>0.5625</v>
      </c>
      <c r="AD67" s="224"/>
      <c r="AE67" s="228"/>
      <c r="AF67" s="224"/>
      <c r="AG67" s="228"/>
      <c r="AH67" s="214"/>
      <c r="AI67" s="219"/>
      <c r="AJ67" s="130" t="s">
        <v>365</v>
      </c>
      <c r="AK67" s="319"/>
      <c r="AL67" s="319"/>
      <c r="AM67" s="319"/>
      <c r="AN67" s="319"/>
      <c r="AO67" s="180"/>
      <c r="AP67" s="181"/>
      <c r="AQ67" s="84"/>
      <c r="AR67" s="84"/>
      <c r="AS67" s="84"/>
      <c r="AT67" s="84"/>
      <c r="AU67" s="84"/>
      <c r="AV67" s="84"/>
    </row>
    <row r="68" spans="1:48" ht="126.6" customHeight="1" x14ac:dyDescent="0.25">
      <c r="A68" s="219"/>
      <c r="B68" s="220"/>
      <c r="C68" s="296"/>
      <c r="D68" s="296"/>
      <c r="E68" s="220"/>
      <c r="F68" s="220"/>
      <c r="G68" s="220"/>
      <c r="H68" s="98" t="s">
        <v>366</v>
      </c>
      <c r="I68" s="302"/>
      <c r="J68" s="224"/>
      <c r="K68" s="239"/>
      <c r="L68" s="224"/>
      <c r="M68" s="239"/>
      <c r="N68" s="214"/>
      <c r="O68" s="27">
        <v>5</v>
      </c>
      <c r="P68" s="98" t="s">
        <v>367</v>
      </c>
      <c r="Q68" s="27" t="str">
        <f t="shared" si="40"/>
        <v>Probabilidad</v>
      </c>
      <c r="R68" s="99" t="s">
        <v>154</v>
      </c>
      <c r="S68" s="99" t="s">
        <v>155</v>
      </c>
      <c r="T68" s="28" t="str">
        <f t="shared" si="41"/>
        <v>40%</v>
      </c>
      <c r="U68" s="99" t="s">
        <v>167</v>
      </c>
      <c r="V68" s="99" t="s">
        <v>202</v>
      </c>
      <c r="W68" s="99" t="s">
        <v>158</v>
      </c>
      <c r="X68" s="106" t="s">
        <v>368</v>
      </c>
      <c r="Y68" s="101">
        <f>IFERROR(IF(AND(Q67="Probabilidad",Q68="Probabilidad"),(AA67-(+AA67*T68)),IF(AND(Q67="Impacto",Q68="Probabilidad"),(AA66-(+AA66*T68)),IF(Q68="Impacto",AA67,""))),"")</f>
        <v>8.6399999999999991E-2</v>
      </c>
      <c r="Z68" s="30" t="str">
        <f t="shared" si="42"/>
        <v>Muy Baja</v>
      </c>
      <c r="AA68" s="28">
        <f t="shared" si="53"/>
        <v>8.6399999999999991E-2</v>
      </c>
      <c r="AB68" s="30" t="str">
        <f t="shared" si="54"/>
        <v>Moderado</v>
      </c>
      <c r="AC68" s="28">
        <f>IFERROR(IF(AND(Q67="Impacto",Q68="Impacto"),(AC67-(+AC67*T68)),IF(AND(Q67="Probabilidad",Q68="Impacto"),(AC66-(+AC66*T68)),IF(Q68="Probabilidad",AC67,""))),"")</f>
        <v>0.5625</v>
      </c>
      <c r="AD68" s="224"/>
      <c r="AE68" s="228"/>
      <c r="AF68" s="224"/>
      <c r="AG68" s="228"/>
      <c r="AH68" s="214"/>
      <c r="AI68" s="219"/>
      <c r="AJ68" s="130" t="s">
        <v>369</v>
      </c>
      <c r="AK68" s="319"/>
      <c r="AL68" s="319"/>
      <c r="AM68" s="319"/>
      <c r="AN68" s="319"/>
      <c r="AO68" s="180"/>
      <c r="AP68" s="181"/>
      <c r="AQ68" s="84"/>
      <c r="AR68" s="84"/>
      <c r="AS68" s="84"/>
      <c r="AT68" s="84"/>
      <c r="AU68" s="84"/>
      <c r="AV68" s="84"/>
    </row>
    <row r="69" spans="1:48" ht="93" customHeight="1" x14ac:dyDescent="0.25">
      <c r="A69" s="219"/>
      <c r="B69" s="220"/>
      <c r="C69" s="296"/>
      <c r="D69" s="296"/>
      <c r="E69" s="220"/>
      <c r="F69" s="220"/>
      <c r="G69" s="220"/>
      <c r="H69" s="98" t="s">
        <v>370</v>
      </c>
      <c r="I69" s="302"/>
      <c r="J69" s="224"/>
      <c r="K69" s="239"/>
      <c r="L69" s="224"/>
      <c r="M69" s="239"/>
      <c r="N69" s="214"/>
      <c r="O69" s="27">
        <v>6</v>
      </c>
      <c r="P69" s="98" t="s">
        <v>371</v>
      </c>
      <c r="Q69" s="27" t="str">
        <f t="shared" si="40"/>
        <v>Probabilidad</v>
      </c>
      <c r="R69" s="99" t="s">
        <v>154</v>
      </c>
      <c r="S69" s="99" t="s">
        <v>155</v>
      </c>
      <c r="T69" s="28" t="str">
        <f t="shared" si="41"/>
        <v>40%</v>
      </c>
      <c r="U69" s="99" t="s">
        <v>167</v>
      </c>
      <c r="V69" s="99" t="s">
        <v>202</v>
      </c>
      <c r="W69" s="99" t="s">
        <v>158</v>
      </c>
      <c r="X69" s="106" t="s">
        <v>372</v>
      </c>
      <c r="Y69" s="101">
        <f>IFERROR(IF(AND(Q68="Probabilidad",Q69="Probabilidad"),(AA68-(+AA68*T69)),IF(AND(Q68="Impacto",Q69="Probabilidad"),(AA67-(+AA67*T69)),IF(Q69="Impacto",AA68,""))),"")</f>
        <v>5.183999999999999E-2</v>
      </c>
      <c r="Z69" s="30" t="str">
        <f t="shared" si="42"/>
        <v>Muy Baja</v>
      </c>
      <c r="AA69" s="28">
        <f t="shared" si="53"/>
        <v>5.183999999999999E-2</v>
      </c>
      <c r="AB69" s="30" t="str">
        <f t="shared" si="54"/>
        <v>Moderado</v>
      </c>
      <c r="AC69" s="28">
        <f>IFERROR(IF(AND(Q68="Impacto",Q69="Impacto"),(AC68-(+AC68*T69)),IF(AND(Q68="Probabilidad",Q69="Impacto"),(AC67-(+AC67*T69)),IF(Q69="Probabilidad",AC68,""))),"")</f>
        <v>0.5625</v>
      </c>
      <c r="AD69" s="224"/>
      <c r="AE69" s="228"/>
      <c r="AF69" s="224"/>
      <c r="AG69" s="228"/>
      <c r="AH69" s="214"/>
      <c r="AI69" s="219"/>
      <c r="AJ69" s="130" t="s">
        <v>373</v>
      </c>
      <c r="AK69" s="319"/>
      <c r="AL69" s="319"/>
      <c r="AM69" s="319"/>
      <c r="AN69" s="319"/>
      <c r="AO69" s="180"/>
      <c r="AP69" s="181"/>
      <c r="AQ69" s="84"/>
      <c r="AR69" s="84"/>
      <c r="AS69" s="84"/>
      <c r="AT69" s="84"/>
      <c r="AU69" s="84"/>
      <c r="AV69" s="84"/>
    </row>
    <row r="70" spans="1:48" ht="93" customHeight="1" x14ac:dyDescent="0.25">
      <c r="A70" s="219"/>
      <c r="B70" s="220"/>
      <c r="C70" s="296"/>
      <c r="D70" s="296"/>
      <c r="E70" s="220"/>
      <c r="F70" s="220"/>
      <c r="G70" s="220"/>
      <c r="H70" s="98" t="s">
        <v>374</v>
      </c>
      <c r="I70" s="302"/>
      <c r="J70" s="224"/>
      <c r="K70" s="239"/>
      <c r="L70" s="224"/>
      <c r="M70" s="239"/>
      <c r="N70" s="214"/>
      <c r="O70" s="27">
        <v>7</v>
      </c>
      <c r="P70" s="98" t="s">
        <v>375</v>
      </c>
      <c r="Q70" s="27" t="str">
        <f t="shared" si="40"/>
        <v>Probabilidad</v>
      </c>
      <c r="R70" s="99" t="s">
        <v>154</v>
      </c>
      <c r="S70" s="99" t="s">
        <v>155</v>
      </c>
      <c r="T70" s="28" t="str">
        <f t="shared" si="41"/>
        <v>40%</v>
      </c>
      <c r="U70" s="99" t="s">
        <v>167</v>
      </c>
      <c r="V70" s="99" t="s">
        <v>202</v>
      </c>
      <c r="W70" s="99" t="s">
        <v>158</v>
      </c>
      <c r="X70" s="106" t="s">
        <v>376</v>
      </c>
      <c r="Y70" s="101">
        <f t="shared" ref="Y70:Y71" si="55">IFERROR(IF(AND(Q69="Probabilidad",Q70="Probabilidad"),(AA69-(+AA69*T70)),IF(AND(Q69="Impacto",Q70="Probabilidad"),(AA68-(+AA68*T70)),IF(Q70="Impacto",AA69,""))),"")</f>
        <v>3.1103999999999993E-2</v>
      </c>
      <c r="Z70" s="30" t="str">
        <f t="shared" si="42"/>
        <v>Muy Baja</v>
      </c>
      <c r="AA70" s="28">
        <f t="shared" si="53"/>
        <v>3.1103999999999993E-2</v>
      </c>
      <c r="AB70" s="30" t="str">
        <f t="shared" si="54"/>
        <v>Moderado</v>
      </c>
      <c r="AC70" s="28">
        <f t="shared" ref="AC70:AC71" si="56">IFERROR(IF(AND(Q69="Impacto",Q70="Impacto"),(AC69-(+AC69*T70)),IF(AND(Q69="Probabilidad",Q70="Impacto"),(AC68-(+AC68*T70)),IF(Q70="Probabilidad",AC69,""))),"")</f>
        <v>0.5625</v>
      </c>
      <c r="AD70" s="224"/>
      <c r="AE70" s="228"/>
      <c r="AF70" s="224"/>
      <c r="AG70" s="228"/>
      <c r="AH70" s="214"/>
      <c r="AI70" s="219"/>
      <c r="AJ70" s="130" t="s">
        <v>377</v>
      </c>
      <c r="AK70" s="319"/>
      <c r="AL70" s="319"/>
      <c r="AM70" s="319"/>
      <c r="AN70" s="319"/>
      <c r="AO70" s="180"/>
      <c r="AP70" s="181"/>
      <c r="AQ70" s="84"/>
      <c r="AR70" s="84"/>
      <c r="AS70" s="84"/>
      <c r="AT70" s="84"/>
      <c r="AU70" s="84"/>
      <c r="AV70" s="84"/>
    </row>
    <row r="71" spans="1:48" ht="113.25" customHeight="1" x14ac:dyDescent="0.25">
      <c r="A71" s="219"/>
      <c r="B71" s="220"/>
      <c r="C71" s="296"/>
      <c r="D71" s="296"/>
      <c r="E71" s="220"/>
      <c r="F71" s="220"/>
      <c r="G71" s="220"/>
      <c r="H71" s="98" t="s">
        <v>378</v>
      </c>
      <c r="I71" s="302"/>
      <c r="J71" s="224"/>
      <c r="K71" s="240"/>
      <c r="L71" s="224"/>
      <c r="M71" s="240"/>
      <c r="N71" s="214"/>
      <c r="O71" s="27">
        <v>8</v>
      </c>
      <c r="P71" s="98" t="s">
        <v>379</v>
      </c>
      <c r="Q71" s="27" t="str">
        <f t="shared" si="40"/>
        <v>Impacto</v>
      </c>
      <c r="R71" s="99" t="s">
        <v>171</v>
      </c>
      <c r="S71" s="99" t="s">
        <v>155</v>
      </c>
      <c r="T71" s="28" t="str">
        <f t="shared" si="41"/>
        <v>25%</v>
      </c>
      <c r="U71" s="99" t="s">
        <v>167</v>
      </c>
      <c r="V71" s="99" t="s">
        <v>202</v>
      </c>
      <c r="W71" s="99" t="s">
        <v>158</v>
      </c>
      <c r="X71" s="106" t="s">
        <v>380</v>
      </c>
      <c r="Y71" s="101">
        <f t="shared" si="55"/>
        <v>3.1103999999999993E-2</v>
      </c>
      <c r="Z71" s="30" t="str">
        <f t="shared" si="42"/>
        <v>Muy Baja</v>
      </c>
      <c r="AA71" s="28">
        <f t="shared" si="53"/>
        <v>3.1103999999999993E-2</v>
      </c>
      <c r="AB71" s="30" t="str">
        <f t="shared" si="54"/>
        <v>Moderado</v>
      </c>
      <c r="AC71" s="28">
        <f t="shared" si="56"/>
        <v>0.421875</v>
      </c>
      <c r="AD71" s="241"/>
      <c r="AE71" s="291"/>
      <c r="AF71" s="241"/>
      <c r="AG71" s="291"/>
      <c r="AH71" s="292"/>
      <c r="AI71" s="219"/>
      <c r="AJ71" s="98" t="s">
        <v>381</v>
      </c>
      <c r="AK71" s="319"/>
      <c r="AL71" s="319"/>
      <c r="AM71" s="319"/>
      <c r="AN71" s="319"/>
      <c r="AO71" s="180"/>
      <c r="AP71" s="181"/>
      <c r="AQ71" s="84"/>
      <c r="AR71" s="84"/>
      <c r="AS71" s="84"/>
      <c r="AT71" s="84"/>
      <c r="AU71" s="84"/>
      <c r="AV71" s="84"/>
    </row>
    <row r="72" spans="1:48" ht="49.8" customHeight="1" x14ac:dyDescent="0.25">
      <c r="A72" s="235" t="s">
        <v>382</v>
      </c>
      <c r="B72" s="236"/>
      <c r="C72" s="236"/>
      <c r="D72" s="236"/>
      <c r="E72" s="236"/>
      <c r="F72" s="236"/>
      <c r="G72" s="236"/>
      <c r="H72" s="236"/>
      <c r="I72" s="236"/>
      <c r="J72" s="236"/>
      <c r="K72" s="236"/>
      <c r="L72" s="236"/>
      <c r="M72" s="236"/>
      <c r="N72" s="236"/>
      <c r="O72" s="236"/>
      <c r="P72" s="236"/>
      <c r="Q72" s="236"/>
      <c r="R72" s="236"/>
      <c r="S72" s="236"/>
      <c r="T72" s="236"/>
      <c r="U72" s="236"/>
      <c r="V72" s="236"/>
      <c r="W72" s="236"/>
      <c r="X72" s="236"/>
      <c r="Y72" s="236"/>
      <c r="Z72" s="236"/>
      <c r="AA72" s="236"/>
      <c r="AB72" s="236"/>
      <c r="AC72" s="236"/>
      <c r="AD72" s="236"/>
      <c r="AE72" s="236"/>
      <c r="AF72" s="236"/>
      <c r="AG72" s="236"/>
      <c r="AH72" s="236"/>
      <c r="AI72" s="237"/>
    </row>
    <row r="74" spans="1:48" x14ac:dyDescent="0.25">
      <c r="A74" s="113" t="s">
        <v>383</v>
      </c>
      <c r="B74" s="85"/>
      <c r="C74" s="85"/>
      <c r="D74" s="85"/>
      <c r="E74" s="85"/>
      <c r="F74" s="85"/>
      <c r="I74" s="85"/>
    </row>
    <row r="76" spans="1:48" x14ac:dyDescent="0.25">
      <c r="B76" s="89" t="s">
        <v>384</v>
      </c>
      <c r="C76" s="89"/>
      <c r="E76" s="85"/>
      <c r="F76" s="85"/>
    </row>
    <row r="78" spans="1:48" x14ac:dyDescent="0.25">
      <c r="B78" s="118" t="s">
        <v>385</v>
      </c>
      <c r="C78" s="119" t="s">
        <v>386</v>
      </c>
      <c r="D78" s="299" t="s">
        <v>387</v>
      </c>
      <c r="E78" s="299"/>
      <c r="F78" s="299"/>
      <c r="G78" s="299"/>
    </row>
    <row r="79" spans="1:48" ht="123" customHeight="1" x14ac:dyDescent="0.25">
      <c r="B79" s="106" t="s">
        <v>388</v>
      </c>
      <c r="C79" s="106" t="s">
        <v>389</v>
      </c>
      <c r="D79" s="233" t="s">
        <v>390</v>
      </c>
      <c r="E79" s="234"/>
      <c r="F79" s="234"/>
      <c r="G79" s="234"/>
    </row>
    <row r="80" spans="1:48" ht="94.8" customHeight="1" x14ac:dyDescent="0.25">
      <c r="B80" s="106" t="s">
        <v>391</v>
      </c>
      <c r="C80" s="106" t="s">
        <v>389</v>
      </c>
      <c r="D80" s="233" t="s">
        <v>392</v>
      </c>
      <c r="E80" s="234"/>
      <c r="F80" s="234"/>
      <c r="G80" s="234"/>
    </row>
    <row r="81" spans="2:7" ht="61.5" customHeight="1" x14ac:dyDescent="0.25">
      <c r="B81" s="106" t="s">
        <v>393</v>
      </c>
      <c r="C81" s="120">
        <v>44826</v>
      </c>
      <c r="D81" s="233" t="s">
        <v>394</v>
      </c>
      <c r="E81" s="234"/>
      <c r="F81" s="234"/>
      <c r="G81" s="234"/>
    </row>
    <row r="82" spans="2:7" ht="120.75" customHeight="1" x14ac:dyDescent="0.25">
      <c r="B82" s="106" t="s">
        <v>395</v>
      </c>
      <c r="C82" s="120">
        <v>44826</v>
      </c>
      <c r="D82" s="233" t="s">
        <v>396</v>
      </c>
      <c r="E82" s="234"/>
      <c r="F82" s="234"/>
      <c r="G82" s="234"/>
    </row>
    <row r="83" spans="2:7" ht="60" customHeight="1" x14ac:dyDescent="0.25">
      <c r="B83" s="106" t="s">
        <v>388</v>
      </c>
      <c r="C83" s="120">
        <v>44886</v>
      </c>
      <c r="D83" s="233" t="s">
        <v>397</v>
      </c>
      <c r="E83" s="234"/>
      <c r="F83" s="234"/>
      <c r="G83" s="234"/>
    </row>
    <row r="84" spans="2:7" ht="69.75" customHeight="1" x14ac:dyDescent="0.25">
      <c r="B84" s="106" t="s">
        <v>388</v>
      </c>
      <c r="C84" s="120">
        <v>44886</v>
      </c>
      <c r="D84" s="233" t="s">
        <v>398</v>
      </c>
      <c r="E84" s="234"/>
      <c r="F84" s="234"/>
      <c r="G84" s="234"/>
    </row>
    <row r="85" spans="2:7" ht="45" customHeight="1" x14ac:dyDescent="0.25">
      <c r="B85" s="106" t="s">
        <v>388</v>
      </c>
      <c r="C85" s="120">
        <v>44886</v>
      </c>
      <c r="D85" s="233" t="s">
        <v>399</v>
      </c>
      <c r="E85" s="234"/>
      <c r="F85" s="234"/>
      <c r="G85" s="234"/>
    </row>
    <row r="86" spans="2:7" ht="31.8" customHeight="1" x14ac:dyDescent="0.25">
      <c r="B86" s="106" t="s">
        <v>240</v>
      </c>
      <c r="C86" s="120">
        <v>45090</v>
      </c>
      <c r="D86" s="231" t="s">
        <v>400</v>
      </c>
      <c r="E86" s="232"/>
      <c r="F86" s="232"/>
      <c r="G86" s="232"/>
    </row>
    <row r="87" spans="2:7" ht="81" customHeight="1" x14ac:dyDescent="0.25">
      <c r="B87" s="106" t="s">
        <v>401</v>
      </c>
      <c r="C87" s="120">
        <v>45120</v>
      </c>
      <c r="D87" s="231" t="s">
        <v>402</v>
      </c>
      <c r="E87" s="232"/>
      <c r="F87" s="232"/>
      <c r="G87" s="232"/>
    </row>
    <row r="88" spans="2:7" ht="27.6" x14ac:dyDescent="0.25">
      <c r="B88" s="106" t="s">
        <v>403</v>
      </c>
      <c r="C88" s="120">
        <v>45124</v>
      </c>
      <c r="D88" s="231" t="s">
        <v>404</v>
      </c>
      <c r="E88" s="232"/>
      <c r="F88" s="232"/>
      <c r="G88" s="232"/>
    </row>
    <row r="89" spans="2:7" ht="49.8" customHeight="1" x14ac:dyDescent="0.25">
      <c r="B89" s="106" t="s">
        <v>225</v>
      </c>
      <c r="C89" s="120">
        <v>45194</v>
      </c>
      <c r="D89" s="231" t="s">
        <v>405</v>
      </c>
      <c r="E89" s="232"/>
      <c r="F89" s="232"/>
      <c r="G89" s="232"/>
    </row>
    <row r="90" spans="2:7" ht="139.80000000000001" customHeight="1" x14ac:dyDescent="0.25">
      <c r="B90" s="106" t="s">
        <v>388</v>
      </c>
      <c r="C90" s="120">
        <v>45260</v>
      </c>
      <c r="D90" s="231" t="s">
        <v>406</v>
      </c>
      <c r="E90" s="232"/>
      <c r="F90" s="232"/>
      <c r="G90" s="232"/>
    </row>
    <row r="91" spans="2:7" ht="102" customHeight="1" x14ac:dyDescent="0.25">
      <c r="B91" s="106" t="s">
        <v>388</v>
      </c>
      <c r="C91" s="120">
        <v>45832</v>
      </c>
      <c r="D91" s="231" t="s">
        <v>407</v>
      </c>
      <c r="E91" s="232"/>
      <c r="F91" s="232"/>
      <c r="G91" s="232"/>
    </row>
    <row r="92" spans="2:7" ht="58.2" customHeight="1" x14ac:dyDescent="0.25">
      <c r="B92" s="106" t="s">
        <v>391</v>
      </c>
      <c r="C92" s="120">
        <v>45832</v>
      </c>
      <c r="D92" s="231" t="s">
        <v>408</v>
      </c>
      <c r="E92" s="232"/>
      <c r="F92" s="232"/>
      <c r="G92" s="232"/>
    </row>
    <row r="93" spans="2:7" ht="147" customHeight="1" x14ac:dyDescent="0.25">
      <c r="B93" s="106" t="s">
        <v>142</v>
      </c>
      <c r="C93" s="120">
        <v>45832</v>
      </c>
      <c r="D93" s="231" t="s">
        <v>409</v>
      </c>
      <c r="E93" s="232"/>
      <c r="F93" s="232"/>
      <c r="G93" s="232"/>
    </row>
    <row r="94" spans="2:7" ht="76.95" customHeight="1" x14ac:dyDescent="0.25">
      <c r="B94" s="106" t="s">
        <v>176</v>
      </c>
      <c r="C94" s="120">
        <v>45832</v>
      </c>
      <c r="D94" s="231" t="s">
        <v>410</v>
      </c>
      <c r="E94" s="232"/>
      <c r="F94" s="232"/>
      <c r="G94" s="232"/>
    </row>
    <row r="95" spans="2:7" ht="99.6" customHeight="1" x14ac:dyDescent="0.25">
      <c r="B95" s="106" t="s">
        <v>395</v>
      </c>
      <c r="C95" s="120">
        <v>45791</v>
      </c>
      <c r="D95" s="231" t="s">
        <v>411</v>
      </c>
      <c r="E95" s="232"/>
      <c r="F95" s="232"/>
      <c r="G95" s="232"/>
    </row>
    <row r="96" spans="2:7" ht="57" customHeight="1" x14ac:dyDescent="0.25">
      <c r="B96" s="106" t="s">
        <v>204</v>
      </c>
      <c r="C96" s="120">
        <v>45791</v>
      </c>
      <c r="D96" s="231" t="s">
        <v>412</v>
      </c>
      <c r="E96" s="232"/>
      <c r="F96" s="232"/>
      <c r="G96" s="232"/>
    </row>
    <row r="97" spans="2:7" ht="43.2" customHeight="1" x14ac:dyDescent="0.25">
      <c r="B97" s="106" t="s">
        <v>225</v>
      </c>
      <c r="C97" s="120">
        <v>45791</v>
      </c>
      <c r="D97" s="231" t="s">
        <v>413</v>
      </c>
      <c r="E97" s="232"/>
      <c r="F97" s="232"/>
      <c r="G97" s="232"/>
    </row>
    <row r="98" spans="2:7" ht="43.2" customHeight="1" x14ac:dyDescent="0.25">
      <c r="B98" s="106" t="s">
        <v>280</v>
      </c>
      <c r="C98" s="120">
        <v>45791</v>
      </c>
      <c r="D98" s="231" t="s">
        <v>414</v>
      </c>
      <c r="E98" s="232"/>
      <c r="F98" s="232"/>
      <c r="G98" s="232"/>
    </row>
    <row r="99" spans="2:7" ht="43.2" customHeight="1" x14ac:dyDescent="0.25">
      <c r="B99" s="106" t="s">
        <v>388</v>
      </c>
      <c r="C99" s="120">
        <v>45835</v>
      </c>
      <c r="D99" s="231" t="s">
        <v>415</v>
      </c>
      <c r="E99" s="232"/>
      <c r="F99" s="232"/>
      <c r="G99" s="232"/>
    </row>
    <row r="100" spans="2:7" ht="43.2" customHeight="1" x14ac:dyDescent="0.25">
      <c r="B100" s="106" t="s">
        <v>554</v>
      </c>
      <c r="C100" s="120">
        <v>45835</v>
      </c>
      <c r="D100" s="231" t="s">
        <v>555</v>
      </c>
      <c r="E100" s="232"/>
      <c r="F100" s="232"/>
      <c r="G100" s="232"/>
    </row>
    <row r="101" spans="2:7" ht="43.2" customHeight="1" x14ac:dyDescent="0.25">
      <c r="B101" s="106" t="s">
        <v>556</v>
      </c>
      <c r="C101" s="120">
        <v>45835</v>
      </c>
      <c r="D101" s="231" t="s">
        <v>557</v>
      </c>
      <c r="E101" s="232"/>
      <c r="F101" s="232"/>
      <c r="G101" s="232"/>
    </row>
  </sheetData>
  <sheetProtection algorithmName="SHA-512" hashValue="2yrx8Kc8BJ4U9dBuFE6x2KtlUnHJiiXloV3HpCdYvBnHB1HrCmmixeYr3MO7EFymQYNeGMCosz9gierMWPpU1w==" saltValue="vUaaCBEs/xfTPKDztk6QfQ==" spinCount="100000" sheet="1" formatCells="0" formatColumns="0" formatRows="0" insertRows="0"/>
  <dataConsolidate/>
  <mergeCells count="408">
    <mergeCell ref="AK60:AK63"/>
    <mergeCell ref="AL60:AL63"/>
    <mergeCell ref="AM60:AM63"/>
    <mergeCell ref="AN60:AN63"/>
    <mergeCell ref="AK64:AK71"/>
    <mergeCell ref="AL64:AL71"/>
    <mergeCell ref="AM64:AM71"/>
    <mergeCell ref="AN64:AN71"/>
    <mergeCell ref="AK11:AK14"/>
    <mergeCell ref="AL11:AL14"/>
    <mergeCell ref="AM11:AM14"/>
    <mergeCell ref="AN11:AN14"/>
    <mergeCell ref="AK20:AK25"/>
    <mergeCell ref="AL20:AL25"/>
    <mergeCell ref="AM20:AM25"/>
    <mergeCell ref="AN20:AN25"/>
    <mergeCell ref="AL15:AL19"/>
    <mergeCell ref="AM15:AM19"/>
    <mergeCell ref="AN15:AN19"/>
    <mergeCell ref="AM38:AM39"/>
    <mergeCell ref="AK38:AK39"/>
    <mergeCell ref="AN26:AN29"/>
    <mergeCell ref="AN30:AN31"/>
    <mergeCell ref="AN38:AN39"/>
    <mergeCell ref="D97:G97"/>
    <mergeCell ref="D98:G98"/>
    <mergeCell ref="D100:G100"/>
    <mergeCell ref="D101:G101"/>
    <mergeCell ref="AI26:AI29"/>
    <mergeCell ref="AK15:AK19"/>
    <mergeCell ref="AK26:AK29"/>
    <mergeCell ref="AL26:AL29"/>
    <mergeCell ref="AM26:AM29"/>
    <mergeCell ref="AJ55:AJ56"/>
    <mergeCell ref="AK55:AK56"/>
    <mergeCell ref="AL55:AL56"/>
    <mergeCell ref="AM55:AM56"/>
    <mergeCell ref="AJ38:AJ39"/>
    <mergeCell ref="AL38:AL39"/>
    <mergeCell ref="K35:K37"/>
    <mergeCell ref="L35:L37"/>
    <mergeCell ref="M35:M37"/>
    <mergeCell ref="N35:N37"/>
    <mergeCell ref="AD35:AD37"/>
    <mergeCell ref="AE35:AE37"/>
    <mergeCell ref="AF35:AF37"/>
    <mergeCell ref="AG35:AG37"/>
    <mergeCell ref="AH35:AH37"/>
    <mergeCell ref="AN55:AN56"/>
    <mergeCell ref="AK57:AK59"/>
    <mergeCell ref="AL57:AL59"/>
    <mergeCell ref="AM57:AM59"/>
    <mergeCell ref="AN57:AN59"/>
    <mergeCell ref="A38:A39"/>
    <mergeCell ref="B38:B39"/>
    <mergeCell ref="C38:C39"/>
    <mergeCell ref="D38:D39"/>
    <mergeCell ref="E38:E39"/>
    <mergeCell ref="F38:F39"/>
    <mergeCell ref="G38:G39"/>
    <mergeCell ref="I38:I39"/>
    <mergeCell ref="J38:J39"/>
    <mergeCell ref="K38:K39"/>
    <mergeCell ref="L38:L39"/>
    <mergeCell ref="M38:M39"/>
    <mergeCell ref="N38:N39"/>
    <mergeCell ref="AD38:AD39"/>
    <mergeCell ref="AE38:AE39"/>
    <mergeCell ref="AF38:AF39"/>
    <mergeCell ref="AG38:AG39"/>
    <mergeCell ref="AH38:AH39"/>
    <mergeCell ref="AI38:AI39"/>
    <mergeCell ref="A35:A37"/>
    <mergeCell ref="B35:B37"/>
    <mergeCell ref="C35:C37"/>
    <mergeCell ref="D35:D37"/>
    <mergeCell ref="E35:E37"/>
    <mergeCell ref="F35:F37"/>
    <mergeCell ref="G35:G37"/>
    <mergeCell ref="I35:I37"/>
    <mergeCell ref="J35:J37"/>
    <mergeCell ref="AI35:AI37"/>
    <mergeCell ref="AK30:AK31"/>
    <mergeCell ref="AL30:AL31"/>
    <mergeCell ref="AM30:AM31"/>
    <mergeCell ref="A32:A34"/>
    <mergeCell ref="B32:B34"/>
    <mergeCell ref="C32:C34"/>
    <mergeCell ref="D32:D34"/>
    <mergeCell ref="E32:E34"/>
    <mergeCell ref="F32:F34"/>
    <mergeCell ref="G32:G34"/>
    <mergeCell ref="I32:I34"/>
    <mergeCell ref="J32:J34"/>
    <mergeCell ref="K32:K34"/>
    <mergeCell ref="L32:L34"/>
    <mergeCell ref="M32:M34"/>
    <mergeCell ref="N32:N34"/>
    <mergeCell ref="AD32:AD34"/>
    <mergeCell ref="AE32:AE34"/>
    <mergeCell ref="AF32:AF34"/>
    <mergeCell ref="AG32:AG34"/>
    <mergeCell ref="AH32:AH34"/>
    <mergeCell ref="AI32:AI34"/>
    <mergeCell ref="J30:J31"/>
    <mergeCell ref="AG20:AG25"/>
    <mergeCell ref="AH20:AH25"/>
    <mergeCell ref="AI20:AI25"/>
    <mergeCell ref="I20:I25"/>
    <mergeCell ref="A30:A31"/>
    <mergeCell ref="B30:B31"/>
    <mergeCell ref="C30:C31"/>
    <mergeCell ref="D30:D31"/>
    <mergeCell ref="E30:E31"/>
    <mergeCell ref="F30:F31"/>
    <mergeCell ref="G30:G31"/>
    <mergeCell ref="I30:I31"/>
    <mergeCell ref="A26:A29"/>
    <mergeCell ref="B26:B29"/>
    <mergeCell ref="C26:C29"/>
    <mergeCell ref="D26:D29"/>
    <mergeCell ref="E26:E29"/>
    <mergeCell ref="AI30:AI31"/>
    <mergeCell ref="J20:J25"/>
    <mergeCell ref="K20:K25"/>
    <mergeCell ref="L20:L25"/>
    <mergeCell ref="M20:M25"/>
    <mergeCell ref="N20:N25"/>
    <mergeCell ref="AD20:AD25"/>
    <mergeCell ref="AJ30:AJ31"/>
    <mergeCell ref="N26:N29"/>
    <mergeCell ref="AD26:AD29"/>
    <mergeCell ref="AE26:AE29"/>
    <mergeCell ref="AF26:AF29"/>
    <mergeCell ref="AG26:AG29"/>
    <mergeCell ref="AH26:AH29"/>
    <mergeCell ref="AJ26:AJ28"/>
    <mergeCell ref="N30:N31"/>
    <mergeCell ref="AD30:AD31"/>
    <mergeCell ref="AE30:AE31"/>
    <mergeCell ref="AF30:AF31"/>
    <mergeCell ref="AG30:AG31"/>
    <mergeCell ref="AH30:AH31"/>
    <mergeCell ref="D95:G95"/>
    <mergeCell ref="D96:G96"/>
    <mergeCell ref="F26:F29"/>
    <mergeCell ref="G26:G29"/>
    <mergeCell ref="I26:I29"/>
    <mergeCell ref="J26:J29"/>
    <mergeCell ref="K26:K29"/>
    <mergeCell ref="L26:L29"/>
    <mergeCell ref="M26:M29"/>
    <mergeCell ref="D91:G91"/>
    <mergeCell ref="D92:G92"/>
    <mergeCell ref="D93:G93"/>
    <mergeCell ref="D94:G94"/>
    <mergeCell ref="H65:H66"/>
    <mergeCell ref="I60:I63"/>
    <mergeCell ref="J60:J63"/>
    <mergeCell ref="D86:G86"/>
    <mergeCell ref="K30:K31"/>
    <mergeCell ref="L30:L31"/>
    <mergeCell ref="M30:M31"/>
    <mergeCell ref="H27:H28"/>
    <mergeCell ref="G57:G59"/>
    <mergeCell ref="I57:I59"/>
    <mergeCell ref="J57:J59"/>
    <mergeCell ref="AE20:AE25"/>
    <mergeCell ref="AF20:AF25"/>
    <mergeCell ref="A64:A71"/>
    <mergeCell ref="B64:B71"/>
    <mergeCell ref="C64:C71"/>
    <mergeCell ref="D64:D71"/>
    <mergeCell ref="E64:E71"/>
    <mergeCell ref="F64:F71"/>
    <mergeCell ref="G64:G71"/>
    <mergeCell ref="I64:I71"/>
    <mergeCell ref="J64:J71"/>
    <mergeCell ref="A60:A63"/>
    <mergeCell ref="B60:B63"/>
    <mergeCell ref="C60:C63"/>
    <mergeCell ref="D60:D63"/>
    <mergeCell ref="E60:E63"/>
    <mergeCell ref="F60:F63"/>
    <mergeCell ref="G60:G63"/>
    <mergeCell ref="A57:A59"/>
    <mergeCell ref="B57:B59"/>
    <mergeCell ref="C57:C59"/>
    <mergeCell ref="D57:D59"/>
    <mergeCell ref="E57:E59"/>
    <mergeCell ref="F57:F59"/>
    <mergeCell ref="AH57:AH59"/>
    <mergeCell ref="AI57:AI59"/>
    <mergeCell ref="K64:K71"/>
    <mergeCell ref="L64:L71"/>
    <mergeCell ref="M64:M71"/>
    <mergeCell ref="N64:N71"/>
    <mergeCell ref="AD64:AD71"/>
    <mergeCell ref="AE64:AE71"/>
    <mergeCell ref="AF64:AF71"/>
    <mergeCell ref="K60:K63"/>
    <mergeCell ref="L60:L63"/>
    <mergeCell ref="M60:M63"/>
    <mergeCell ref="N60:N63"/>
    <mergeCell ref="AD60:AD63"/>
    <mergeCell ref="AE60:AE63"/>
    <mergeCell ref="AF60:AF63"/>
    <mergeCell ref="AG60:AG63"/>
    <mergeCell ref="AH60:AH63"/>
    <mergeCell ref="AG64:AG71"/>
    <mergeCell ref="AH64:AH71"/>
    <mergeCell ref="AI64:AI71"/>
    <mergeCell ref="AI60:AI63"/>
    <mergeCell ref="N55:N56"/>
    <mergeCell ref="AD55:AD56"/>
    <mergeCell ref="AE55:AE56"/>
    <mergeCell ref="AF55:AF56"/>
    <mergeCell ref="AG55:AG56"/>
    <mergeCell ref="D87:G87"/>
    <mergeCell ref="D81:G81"/>
    <mergeCell ref="D83:G83"/>
    <mergeCell ref="D82:G82"/>
    <mergeCell ref="M57:M59"/>
    <mergeCell ref="N57:N59"/>
    <mergeCell ref="AD57:AD59"/>
    <mergeCell ref="AE57:AE59"/>
    <mergeCell ref="AF57:AF59"/>
    <mergeCell ref="AG57:AG59"/>
    <mergeCell ref="J55:J56"/>
    <mergeCell ref="K55:K56"/>
    <mergeCell ref="L55:L56"/>
    <mergeCell ref="M55:M56"/>
    <mergeCell ref="D78:G78"/>
    <mergeCell ref="AI55:AI56"/>
    <mergeCell ref="K57:K59"/>
    <mergeCell ref="L57:L59"/>
    <mergeCell ref="AJ13:AJ14"/>
    <mergeCell ref="AH13:AH14"/>
    <mergeCell ref="AI15:AI19"/>
    <mergeCell ref="AI11:AJ11"/>
    <mergeCell ref="AH15:AH19"/>
    <mergeCell ref="A55:A56"/>
    <mergeCell ref="B55:B56"/>
    <mergeCell ref="C55:C56"/>
    <mergeCell ref="AH55:AH56"/>
    <mergeCell ref="D55:D56"/>
    <mergeCell ref="E55:E56"/>
    <mergeCell ref="F55:F56"/>
    <mergeCell ref="G55:G56"/>
    <mergeCell ref="I55:I56"/>
    <mergeCell ref="AG15:AG19"/>
    <mergeCell ref="AF15:AF19"/>
    <mergeCell ref="H12:H14"/>
    <mergeCell ref="I12:I14"/>
    <mergeCell ref="Z13:Z14"/>
    <mergeCell ref="AD13:AD14"/>
    <mergeCell ref="O12:X12"/>
    <mergeCell ref="L15:L19"/>
    <mergeCell ref="E15:E19"/>
    <mergeCell ref="F15:F19"/>
    <mergeCell ref="Y13:Y14"/>
    <mergeCell ref="G12:G14"/>
    <mergeCell ref="AE15:AE19"/>
    <mergeCell ref="N15:N19"/>
    <mergeCell ref="AD15:AD19"/>
    <mergeCell ref="N13:N14"/>
    <mergeCell ref="O13:O14"/>
    <mergeCell ref="P13:P14"/>
    <mergeCell ref="Q13:Q14"/>
    <mergeCell ref="AB13:AB14"/>
    <mergeCell ref="AC13:AC14"/>
    <mergeCell ref="AA13:AA14"/>
    <mergeCell ref="J12:N12"/>
    <mergeCell ref="G15:G19"/>
    <mergeCell ref="AG1:AI1"/>
    <mergeCell ref="AG2:AI2"/>
    <mergeCell ref="AG3:AI3"/>
    <mergeCell ref="AG4:AI4"/>
    <mergeCell ref="J11:AH11"/>
    <mergeCell ref="R13:X13"/>
    <mergeCell ref="AI12:AI14"/>
    <mergeCell ref="AE13:AE14"/>
    <mergeCell ref="AF13:AF14"/>
    <mergeCell ref="AD12:AH12"/>
    <mergeCell ref="AG13:AG14"/>
    <mergeCell ref="A1:C4"/>
    <mergeCell ref="D1:AF4"/>
    <mergeCell ref="J13:J14"/>
    <mergeCell ref="K13:K14"/>
    <mergeCell ref="L13:L14"/>
    <mergeCell ref="M13:M14"/>
    <mergeCell ref="E12:E14"/>
    <mergeCell ref="A12:A14"/>
    <mergeCell ref="C12:C14"/>
    <mergeCell ref="A6:C7"/>
    <mergeCell ref="B12:B14"/>
    <mergeCell ref="F12:F14"/>
    <mergeCell ref="D12:D14"/>
    <mergeCell ref="A9:C9"/>
    <mergeCell ref="H6:I6"/>
    <mergeCell ref="F6:G6"/>
    <mergeCell ref="F7:G7"/>
    <mergeCell ref="A8:C8"/>
    <mergeCell ref="H7:I7"/>
    <mergeCell ref="D8:I8"/>
    <mergeCell ref="D9:I9"/>
    <mergeCell ref="D6:E7"/>
    <mergeCell ref="A11:I11"/>
    <mergeCell ref="A15:A19"/>
    <mergeCell ref="C15:C19"/>
    <mergeCell ref="D15:D19"/>
    <mergeCell ref="D99:G99"/>
    <mergeCell ref="D79:G79"/>
    <mergeCell ref="B15:B19"/>
    <mergeCell ref="A20:A25"/>
    <mergeCell ref="B20:B25"/>
    <mergeCell ref="C20:C25"/>
    <mergeCell ref="D20:D25"/>
    <mergeCell ref="E20:E25"/>
    <mergeCell ref="F20:F25"/>
    <mergeCell ref="G20:G25"/>
    <mergeCell ref="D90:G90"/>
    <mergeCell ref="D89:G89"/>
    <mergeCell ref="D88:G88"/>
    <mergeCell ref="D84:G84"/>
    <mergeCell ref="A72:AI72"/>
    <mergeCell ref="D85:G85"/>
    <mergeCell ref="D80:G80"/>
    <mergeCell ref="K15:K19"/>
    <mergeCell ref="J15:J19"/>
    <mergeCell ref="I15:I19"/>
    <mergeCell ref="M15:M19"/>
    <mergeCell ref="A40:A52"/>
    <mergeCell ref="B40:B52"/>
    <mergeCell ref="C40:C52"/>
    <mergeCell ref="D40:D52"/>
    <mergeCell ref="E40:E52"/>
    <mergeCell ref="F40:F52"/>
    <mergeCell ref="G40:G52"/>
    <mergeCell ref="H40:H41"/>
    <mergeCell ref="I40:I52"/>
    <mergeCell ref="J40:J52"/>
    <mergeCell ref="K40:K52"/>
    <mergeCell ref="L40:L52"/>
    <mergeCell ref="M40:M52"/>
    <mergeCell ref="N40:N52"/>
    <mergeCell ref="AD40:AD52"/>
    <mergeCell ref="AE40:AE52"/>
    <mergeCell ref="AF40:AF52"/>
    <mergeCell ref="AG40:AG52"/>
    <mergeCell ref="AH40:AH52"/>
    <mergeCell ref="AI40:AI52"/>
    <mergeCell ref="AJ40:AJ52"/>
    <mergeCell ref="H42:H43"/>
    <mergeCell ref="H46:H47"/>
    <mergeCell ref="H48:H49"/>
    <mergeCell ref="A53:A54"/>
    <mergeCell ref="B53:B54"/>
    <mergeCell ref="C53:C54"/>
    <mergeCell ref="D53:D54"/>
    <mergeCell ref="E53:E54"/>
    <mergeCell ref="F53:F54"/>
    <mergeCell ref="G53:G54"/>
    <mergeCell ref="I53:I54"/>
    <mergeCell ref="J53:J54"/>
    <mergeCell ref="K53:K54"/>
    <mergeCell ref="L53:L54"/>
    <mergeCell ref="M53:M54"/>
    <mergeCell ref="N53:N54"/>
    <mergeCell ref="AD53:AD54"/>
    <mergeCell ref="AE53:AE54"/>
    <mergeCell ref="AF53:AF54"/>
    <mergeCell ref="AG53:AG54"/>
    <mergeCell ref="AH53:AH54"/>
    <mergeCell ref="AI53:AI54"/>
    <mergeCell ref="AJ53:AJ54"/>
    <mergeCell ref="AM40:AM52"/>
    <mergeCell ref="AN40:AN52"/>
    <mergeCell ref="AM53:AM54"/>
    <mergeCell ref="AN53:AN54"/>
    <mergeCell ref="AK40:AK52"/>
    <mergeCell ref="AL40:AL52"/>
    <mergeCell ref="AK53:AK54"/>
    <mergeCell ref="AL53:AL54"/>
    <mergeCell ref="AO11:AO14"/>
    <mergeCell ref="AP11:AP14"/>
    <mergeCell ref="AO15:AO19"/>
    <mergeCell ref="AP15:AP19"/>
    <mergeCell ref="AO20:AO25"/>
    <mergeCell ref="AP20:AP25"/>
    <mergeCell ref="AO26:AO29"/>
    <mergeCell ref="AP26:AP29"/>
    <mergeCell ref="AO30:AO31"/>
    <mergeCell ref="AP30:AP31"/>
    <mergeCell ref="AO60:AO63"/>
    <mergeCell ref="AP60:AP63"/>
    <mergeCell ref="AO64:AO71"/>
    <mergeCell ref="AP64:AP71"/>
    <mergeCell ref="AO38:AO39"/>
    <mergeCell ref="AP38:AP39"/>
    <mergeCell ref="AO40:AO52"/>
    <mergeCell ref="AP40:AP52"/>
    <mergeCell ref="AO53:AO54"/>
    <mergeCell ref="AP53:AP54"/>
    <mergeCell ref="AO55:AO56"/>
    <mergeCell ref="AP55:AP56"/>
    <mergeCell ref="AO57:AO59"/>
    <mergeCell ref="AP57:AP59"/>
  </mergeCells>
  <conditionalFormatting sqref="J15">
    <cfRule type="cellIs" dxfId="293" priority="330" operator="equal">
      <formula>"Muy Alta"</formula>
    </cfRule>
    <cfRule type="cellIs" dxfId="292" priority="331" operator="equal">
      <formula>"Alta"</formula>
    </cfRule>
    <cfRule type="cellIs" dxfId="291" priority="332" operator="equal">
      <formula>"Media"</formula>
    </cfRule>
    <cfRule type="cellIs" dxfId="290" priority="333" operator="equal">
      <formula>"Baja"</formula>
    </cfRule>
    <cfRule type="cellIs" dxfId="289" priority="334" operator="equal">
      <formula>"Muy Baja"</formula>
    </cfRule>
  </conditionalFormatting>
  <conditionalFormatting sqref="J20">
    <cfRule type="cellIs" dxfId="288" priority="309" operator="equal">
      <formula>"Baja"</formula>
    </cfRule>
    <cfRule type="cellIs" dxfId="287" priority="310" operator="equal">
      <formula>"Muy Baja"</formula>
    </cfRule>
    <cfRule type="cellIs" dxfId="286" priority="306" operator="equal">
      <formula>"Muy Alta"</formula>
    </cfRule>
    <cfRule type="cellIs" dxfId="285" priority="307" operator="equal">
      <formula>"Alta"</formula>
    </cfRule>
    <cfRule type="cellIs" dxfId="284" priority="308" operator="equal">
      <formula>"Media"</formula>
    </cfRule>
  </conditionalFormatting>
  <conditionalFormatting sqref="J26">
    <cfRule type="cellIs" dxfId="283" priority="143" operator="equal">
      <formula>"Alta"</formula>
    </cfRule>
    <cfRule type="cellIs" dxfId="282" priority="142" operator="equal">
      <formula>"Muy Alta"</formula>
    </cfRule>
    <cfRule type="cellIs" dxfId="281" priority="146" operator="equal">
      <formula>"Muy Baja"</formula>
    </cfRule>
    <cfRule type="cellIs" dxfId="280" priority="145" operator="equal">
      <formula>"Baja"</formula>
    </cfRule>
    <cfRule type="cellIs" dxfId="279" priority="144" operator="equal">
      <formula>"Media"</formula>
    </cfRule>
  </conditionalFormatting>
  <conditionalFormatting sqref="J30:J32">
    <cfRule type="cellIs" dxfId="278" priority="118" operator="equal">
      <formula>"Muy Baja"</formula>
    </cfRule>
    <cfRule type="cellIs" dxfId="277" priority="117" operator="equal">
      <formula>"Baja"</formula>
    </cfRule>
    <cfRule type="cellIs" dxfId="276" priority="116" operator="equal">
      <formula>"Media"</formula>
    </cfRule>
    <cfRule type="cellIs" dxfId="275" priority="115" operator="equal">
      <formula>"Alta"</formula>
    </cfRule>
    <cfRule type="cellIs" dxfId="274" priority="114" operator="equal">
      <formula>"Muy Alta"</formula>
    </cfRule>
  </conditionalFormatting>
  <conditionalFormatting sqref="J35">
    <cfRule type="cellIs" dxfId="273" priority="174" operator="equal">
      <formula>"Muy Baja"</formula>
    </cfRule>
    <cfRule type="cellIs" dxfId="272" priority="172" operator="equal">
      <formula>"Media"</formula>
    </cfRule>
    <cfRule type="cellIs" dxfId="271" priority="173" operator="equal">
      <formula>"Baja"</formula>
    </cfRule>
    <cfRule type="cellIs" dxfId="270" priority="170" operator="equal">
      <formula>"Muy Alta"</formula>
    </cfRule>
    <cfRule type="cellIs" dxfId="269" priority="171" operator="equal">
      <formula>"Alta"</formula>
    </cfRule>
  </conditionalFormatting>
  <conditionalFormatting sqref="J38:J43">
    <cfRule type="cellIs" dxfId="268" priority="34" operator="equal">
      <formula>"Muy Alta"</formula>
    </cfRule>
    <cfRule type="cellIs" dxfId="267" priority="35" operator="equal">
      <formula>"Alta"</formula>
    </cfRule>
    <cfRule type="cellIs" dxfId="266" priority="36" operator="equal">
      <formula>"Media"</formula>
    </cfRule>
    <cfRule type="cellIs" dxfId="265" priority="37" operator="equal">
      <formula>"Baja"</formula>
    </cfRule>
    <cfRule type="cellIs" dxfId="264" priority="38" operator="equal">
      <formula>"Muy Baja"</formula>
    </cfRule>
  </conditionalFormatting>
  <conditionalFormatting sqref="J60">
    <cfRule type="cellIs" dxfId="263" priority="760" operator="equal">
      <formula>"Muy Alta"</formula>
    </cfRule>
    <cfRule type="cellIs" dxfId="262" priority="764" operator="equal">
      <formula>"Muy Baja"</formula>
    </cfRule>
    <cfRule type="cellIs" dxfId="261" priority="763" operator="equal">
      <formula>"Baja"</formula>
    </cfRule>
    <cfRule type="cellIs" dxfId="260" priority="762" operator="equal">
      <formula>"Media"</formula>
    </cfRule>
    <cfRule type="cellIs" dxfId="259" priority="761" operator="equal">
      <formula>"Alta"</formula>
    </cfRule>
  </conditionalFormatting>
  <conditionalFormatting sqref="J64">
    <cfRule type="cellIs" dxfId="258" priority="750" operator="equal">
      <formula>"Muy Alta"</formula>
    </cfRule>
    <cfRule type="cellIs" dxfId="257" priority="754" operator="equal">
      <formula>"Muy Baja"</formula>
    </cfRule>
    <cfRule type="cellIs" dxfId="256" priority="751" operator="equal">
      <formula>"Alta"</formula>
    </cfRule>
    <cfRule type="cellIs" dxfId="255" priority="752" operator="equal">
      <formula>"Media"</formula>
    </cfRule>
    <cfRule type="cellIs" dxfId="254" priority="753" operator="equal">
      <formula>"Baja"</formula>
    </cfRule>
  </conditionalFormatting>
  <conditionalFormatting sqref="L15">
    <cfRule type="cellIs" dxfId="253" priority="325" operator="equal">
      <formula>"Catastrófico"</formula>
    </cfRule>
    <cfRule type="cellIs" dxfId="252" priority="326" operator="equal">
      <formula>"Mayor"</formula>
    </cfRule>
    <cfRule type="cellIs" dxfId="251" priority="327" operator="equal">
      <formula>"Moderado"</formula>
    </cfRule>
    <cfRule type="cellIs" dxfId="250" priority="328" operator="equal">
      <formula>"Menor"</formula>
    </cfRule>
    <cfRule type="cellIs" dxfId="249" priority="329" operator="equal">
      <formula>"Leve"</formula>
    </cfRule>
  </conditionalFormatting>
  <conditionalFormatting sqref="L20">
    <cfRule type="cellIs" dxfId="248" priority="304" operator="equal">
      <formula>"Menor"</formula>
    </cfRule>
    <cfRule type="cellIs" dxfId="247" priority="303" operator="equal">
      <formula>"Moderado"</formula>
    </cfRule>
    <cfRule type="cellIs" dxfId="246" priority="305" operator="equal">
      <formula>"Leve"</formula>
    </cfRule>
    <cfRule type="cellIs" dxfId="245" priority="301" operator="equal">
      <formula>"Catastrófico"</formula>
    </cfRule>
    <cfRule type="cellIs" dxfId="244" priority="302" operator="equal">
      <formula>"Mayor"</formula>
    </cfRule>
  </conditionalFormatting>
  <conditionalFormatting sqref="L26">
    <cfRule type="cellIs" dxfId="243" priority="141" operator="equal">
      <formula>"Leve"</formula>
    </cfRule>
    <cfRule type="cellIs" dxfId="242" priority="139" operator="equal">
      <formula>"Moderado"</formula>
    </cfRule>
    <cfRule type="cellIs" dxfId="241" priority="137" operator="equal">
      <formula>"Catastrófico"</formula>
    </cfRule>
    <cfRule type="cellIs" dxfId="240" priority="138" operator="equal">
      <formula>"Mayor"</formula>
    </cfRule>
    <cfRule type="cellIs" dxfId="239" priority="140" operator="equal">
      <formula>"Menor"</formula>
    </cfRule>
  </conditionalFormatting>
  <conditionalFormatting sqref="L30:L32">
    <cfRule type="cellIs" dxfId="238" priority="110" operator="equal">
      <formula>"Mayor"</formula>
    </cfRule>
    <cfRule type="cellIs" dxfId="237" priority="109" operator="equal">
      <formula>"Catastrófico"</formula>
    </cfRule>
    <cfRule type="cellIs" dxfId="236" priority="112" operator="equal">
      <formula>"Menor"</formula>
    </cfRule>
    <cfRule type="cellIs" dxfId="235" priority="113" operator="equal">
      <formula>"Leve"</formula>
    </cfRule>
    <cfRule type="cellIs" dxfId="234" priority="111" operator="equal">
      <formula>"Moderado"</formula>
    </cfRule>
  </conditionalFormatting>
  <conditionalFormatting sqref="L35">
    <cfRule type="cellIs" dxfId="233" priority="167" operator="equal">
      <formula>"Moderado"</formula>
    </cfRule>
    <cfRule type="cellIs" dxfId="232" priority="166" operator="equal">
      <formula>"Mayor"</formula>
    </cfRule>
    <cfRule type="cellIs" dxfId="231" priority="165" operator="equal">
      <formula>"Catastrófico"</formula>
    </cfRule>
    <cfRule type="cellIs" dxfId="230" priority="169" operator="equal">
      <formula>"Leve"</formula>
    </cfRule>
    <cfRule type="cellIs" dxfId="229" priority="168" operator="equal">
      <formula>"Menor"</formula>
    </cfRule>
  </conditionalFormatting>
  <conditionalFormatting sqref="L38:L43">
    <cfRule type="cellIs" dxfId="228" priority="32" operator="equal">
      <formula>"Menor"</formula>
    </cfRule>
    <cfRule type="cellIs" dxfId="227" priority="29" operator="equal">
      <formula>"Catastrófico"</formula>
    </cfRule>
    <cfRule type="cellIs" dxfId="226" priority="33" operator="equal">
      <formula>"Leve"</formula>
    </cfRule>
    <cfRule type="cellIs" dxfId="225" priority="30" operator="equal">
      <formula>"Mayor"</formula>
    </cfRule>
    <cfRule type="cellIs" dxfId="224" priority="31" operator="equal">
      <formula>"Moderado"</formula>
    </cfRule>
  </conditionalFormatting>
  <conditionalFormatting sqref="L60">
    <cfRule type="cellIs" dxfId="223" priority="756" operator="equal">
      <formula>"Mayor"</formula>
    </cfRule>
    <cfRule type="cellIs" dxfId="222" priority="755" operator="equal">
      <formula>"Catastrófico"</formula>
    </cfRule>
    <cfRule type="cellIs" dxfId="221" priority="757" operator="equal">
      <formula>"Moderado"</formula>
    </cfRule>
    <cfRule type="cellIs" dxfId="220" priority="758" operator="equal">
      <formula>"Menor"</formula>
    </cfRule>
    <cfRule type="cellIs" dxfId="219" priority="759" operator="equal">
      <formula>"Leve"</formula>
    </cfRule>
  </conditionalFormatting>
  <conditionalFormatting sqref="L64">
    <cfRule type="cellIs" dxfId="218" priority="748" operator="equal">
      <formula>"Menor"</formula>
    </cfRule>
    <cfRule type="cellIs" dxfId="217" priority="747" operator="equal">
      <formula>"Moderado"</formula>
    </cfRule>
    <cfRule type="cellIs" dxfId="216" priority="746" operator="equal">
      <formula>"Mayor"</formula>
    </cfRule>
    <cfRule type="cellIs" dxfId="215" priority="745" operator="equal">
      <formula>"Catastrófico"</formula>
    </cfRule>
    <cfRule type="cellIs" dxfId="214" priority="749" operator="equal">
      <formula>"Leve"</formula>
    </cfRule>
  </conditionalFormatting>
  <conditionalFormatting sqref="N15">
    <cfRule type="cellIs" dxfId="213" priority="321" operator="equal">
      <formula>"Extremo"</formula>
    </cfRule>
    <cfRule type="cellIs" dxfId="212" priority="324" operator="equal">
      <formula>"Bajo"</formula>
    </cfRule>
    <cfRule type="cellIs" dxfId="211" priority="323" operator="equal">
      <formula>"Moderado"</formula>
    </cfRule>
    <cfRule type="cellIs" dxfId="210" priority="322" operator="equal">
      <formula>"Alto"</formula>
    </cfRule>
  </conditionalFormatting>
  <conditionalFormatting sqref="N20">
    <cfRule type="cellIs" dxfId="209" priority="297" operator="equal">
      <formula>"Extremo"</formula>
    </cfRule>
    <cfRule type="cellIs" dxfId="208" priority="299" operator="equal">
      <formula>"Moderado"</formula>
    </cfRule>
    <cfRule type="cellIs" dxfId="207" priority="300" operator="equal">
      <formula>"Bajo"</formula>
    </cfRule>
    <cfRule type="cellIs" dxfId="206" priority="298" operator="equal">
      <formula>"Alto"</formula>
    </cfRule>
  </conditionalFormatting>
  <conditionalFormatting sqref="N26">
    <cfRule type="cellIs" dxfId="205" priority="134" operator="equal">
      <formula>"Alto"</formula>
    </cfRule>
    <cfRule type="cellIs" dxfId="204" priority="136" operator="equal">
      <formula>"Bajo"</formula>
    </cfRule>
    <cfRule type="cellIs" dxfId="203" priority="133" operator="equal">
      <formula>"Extremo"</formula>
    </cfRule>
    <cfRule type="cellIs" dxfId="202" priority="135" operator="equal">
      <formula>"Moderado"</formula>
    </cfRule>
  </conditionalFormatting>
  <conditionalFormatting sqref="N30:N32">
    <cfRule type="cellIs" dxfId="201" priority="105" operator="equal">
      <formula>"Extremo"</formula>
    </cfRule>
    <cfRule type="cellIs" dxfId="200" priority="106" operator="equal">
      <formula>"Alto"</formula>
    </cfRule>
    <cfRule type="cellIs" dxfId="199" priority="107" operator="equal">
      <formula>"Moderado"</formula>
    </cfRule>
    <cfRule type="cellIs" dxfId="198" priority="108" operator="equal">
      <formula>"Bajo"</formula>
    </cfRule>
  </conditionalFormatting>
  <conditionalFormatting sqref="N35">
    <cfRule type="cellIs" dxfId="197" priority="164" operator="equal">
      <formula>"Bajo"</formula>
    </cfRule>
    <cfRule type="cellIs" dxfId="196" priority="163" operator="equal">
      <formula>"Moderado"</formula>
    </cfRule>
    <cfRule type="cellIs" dxfId="195" priority="162" operator="equal">
      <formula>"Alto"</formula>
    </cfRule>
    <cfRule type="cellIs" dxfId="194" priority="161" operator="equal">
      <formula>"Extremo"</formula>
    </cfRule>
  </conditionalFormatting>
  <conditionalFormatting sqref="N38:N43">
    <cfRule type="cellIs" dxfId="193" priority="28" operator="equal">
      <formula>"Bajo"</formula>
    </cfRule>
    <cfRule type="cellIs" dxfId="192" priority="27" operator="equal">
      <formula>"Moderado"</formula>
    </cfRule>
    <cfRule type="cellIs" dxfId="191" priority="26" operator="equal">
      <formula>"Alto"</formula>
    </cfRule>
    <cfRule type="cellIs" dxfId="190" priority="25" operator="equal">
      <formula>"Extremo"</formula>
    </cfRule>
  </conditionalFormatting>
  <conditionalFormatting sqref="N53:N55 AH53:AH55">
    <cfRule type="cellIs" dxfId="189" priority="40" operator="equal">
      <formula>"Alto"</formula>
    </cfRule>
    <cfRule type="cellIs" dxfId="188" priority="39" operator="equal">
      <formula>"Extremo"</formula>
    </cfRule>
    <cfRule type="cellIs" dxfId="187" priority="42" operator="equal">
      <formula>"Bajo"</formula>
    </cfRule>
    <cfRule type="cellIs" dxfId="186" priority="41" operator="equal">
      <formula>"Moderado"</formula>
    </cfRule>
  </conditionalFormatting>
  <conditionalFormatting sqref="N57">
    <cfRule type="cellIs" dxfId="185" priority="701" operator="equal">
      <formula>"Moderado"</formula>
    </cfRule>
    <cfRule type="cellIs" dxfId="184" priority="702" operator="equal">
      <formula>"Bajo"</formula>
    </cfRule>
    <cfRule type="cellIs" dxfId="183" priority="699" operator="equal">
      <formula>"Extremo"</formula>
    </cfRule>
    <cfRule type="cellIs" dxfId="182" priority="700" operator="equal">
      <formula>"Alto"</formula>
    </cfRule>
  </conditionalFormatting>
  <conditionalFormatting sqref="N60">
    <cfRule type="cellIs" dxfId="181" priority="661" operator="equal">
      <formula>"Extremo"</formula>
    </cfRule>
    <cfRule type="cellIs" dxfId="180" priority="662" operator="equal">
      <formula>"Alto"</formula>
    </cfRule>
    <cfRule type="cellIs" dxfId="179" priority="663" operator="equal">
      <formula>"Moderado"</formula>
    </cfRule>
    <cfRule type="cellIs" dxfId="178" priority="664" operator="equal">
      <formula>"Bajo"</formula>
    </cfRule>
  </conditionalFormatting>
  <conditionalFormatting sqref="N64">
    <cfRule type="cellIs" dxfId="177" priority="743" operator="equal">
      <formula>"Moderado"</formula>
    </cfRule>
    <cfRule type="cellIs" dxfId="176" priority="744" operator="equal">
      <formula>"Bajo"</formula>
    </cfRule>
    <cfRule type="cellIs" dxfId="175" priority="742" operator="equal">
      <formula>"Alto"</formula>
    </cfRule>
    <cfRule type="cellIs" dxfId="174" priority="741" operator="equal">
      <formula>"Extremo"</formula>
    </cfRule>
  </conditionalFormatting>
  <conditionalFormatting sqref="Z15:Z71">
    <cfRule type="cellIs" dxfId="173" priority="8" operator="equal">
      <formula>"Media"</formula>
    </cfRule>
    <cfRule type="cellIs" dxfId="172" priority="9" operator="equal">
      <formula>"Baja"</formula>
    </cfRule>
    <cfRule type="cellIs" dxfId="171" priority="10" operator="equal">
      <formula>"Muy Baja"</formula>
    </cfRule>
    <cfRule type="cellIs" dxfId="170" priority="6" operator="equal">
      <formula>"Muy Alta"</formula>
    </cfRule>
    <cfRule type="cellIs" dxfId="169" priority="7" operator="equal">
      <formula>"Alta"</formula>
    </cfRule>
  </conditionalFormatting>
  <conditionalFormatting sqref="AB15:AB71">
    <cfRule type="cellIs" dxfId="168" priority="2" operator="equal">
      <formula>"Mayor"</formula>
    </cfRule>
    <cfRule type="cellIs" dxfId="167" priority="3" operator="equal">
      <formula>"Moderado"</formula>
    </cfRule>
    <cfRule type="cellIs" dxfId="166" priority="4" operator="equal">
      <formula>"Menor"</formula>
    </cfRule>
    <cfRule type="cellIs" dxfId="165" priority="5" operator="equal">
      <formula>"Leve"</formula>
    </cfRule>
    <cfRule type="cellIs" dxfId="164" priority="1" operator="equal">
      <formula>"Catastrófico"</formula>
    </cfRule>
  </conditionalFormatting>
  <conditionalFormatting sqref="AD15">
    <cfRule type="cellIs" dxfId="163" priority="1281" operator="equal">
      <formula>"Alta"</formula>
    </cfRule>
    <cfRule type="cellIs" dxfId="162" priority="1280" operator="equal">
      <formula>"Muy Alta"</formula>
    </cfRule>
    <cfRule type="cellIs" dxfId="161" priority="1284" operator="equal">
      <formula>"Muy Baja"</formula>
    </cfRule>
    <cfRule type="cellIs" dxfId="160" priority="1282" operator="equal">
      <formula>"Media"</formula>
    </cfRule>
    <cfRule type="cellIs" dxfId="159" priority="1283" operator="equal">
      <formula>"Baja"</formula>
    </cfRule>
  </conditionalFormatting>
  <conditionalFormatting sqref="AD20">
    <cfRule type="cellIs" dxfId="158" priority="295" operator="equal">
      <formula>"Baja"</formula>
    </cfRule>
    <cfRule type="cellIs" dxfId="157" priority="294" operator="equal">
      <formula>"Media"</formula>
    </cfRule>
    <cfRule type="cellIs" dxfId="156" priority="293" operator="equal">
      <formula>"Alta"</formula>
    </cfRule>
    <cfRule type="cellIs" dxfId="155" priority="292" operator="equal">
      <formula>"Muy Alta"</formula>
    </cfRule>
    <cfRule type="cellIs" dxfId="154" priority="296" operator="equal">
      <formula>"Muy Baja"</formula>
    </cfRule>
  </conditionalFormatting>
  <conditionalFormatting sqref="AD26">
    <cfRule type="cellIs" dxfId="153" priority="128" operator="equal">
      <formula>"Muy Alta"</formula>
    </cfRule>
    <cfRule type="cellIs" dxfId="152" priority="129" operator="equal">
      <formula>"Alta"</formula>
    </cfRule>
    <cfRule type="cellIs" dxfId="151" priority="130" operator="equal">
      <formula>"Media"</formula>
    </cfRule>
    <cfRule type="cellIs" dxfId="150" priority="131" operator="equal">
      <formula>"Baja"</formula>
    </cfRule>
    <cfRule type="cellIs" dxfId="149" priority="132" operator="equal">
      <formula>"Muy Baja"</formula>
    </cfRule>
  </conditionalFormatting>
  <conditionalFormatting sqref="AD30">
    <cfRule type="cellIs" dxfId="148" priority="102" operator="equal">
      <formula>"Media"</formula>
    </cfRule>
    <cfRule type="cellIs" dxfId="147" priority="101" operator="equal">
      <formula>"Alta"</formula>
    </cfRule>
    <cfRule type="cellIs" dxfId="146" priority="103" operator="equal">
      <formula>"Baja"</formula>
    </cfRule>
    <cfRule type="cellIs" dxfId="145" priority="104" operator="equal">
      <formula>"Muy Baja"</formula>
    </cfRule>
    <cfRule type="cellIs" dxfId="144" priority="100" operator="equal">
      <formula>"Muy Alta"</formula>
    </cfRule>
  </conditionalFormatting>
  <conditionalFormatting sqref="AD32">
    <cfRule type="cellIs" dxfId="143" priority="180" operator="equal">
      <formula>"Muy Alta"</formula>
    </cfRule>
    <cfRule type="cellIs" dxfId="142" priority="181" operator="equal">
      <formula>"Alta"</formula>
    </cfRule>
    <cfRule type="cellIs" dxfId="141" priority="182" operator="equal">
      <formula>"Media"</formula>
    </cfRule>
    <cfRule type="cellIs" dxfId="140" priority="183" operator="equal">
      <formula>"Baja"</formula>
    </cfRule>
    <cfRule type="cellIs" dxfId="139" priority="184" operator="equal">
      <formula>"Muy Baja"</formula>
    </cfRule>
  </conditionalFormatting>
  <conditionalFormatting sqref="AD35">
    <cfRule type="cellIs" dxfId="138" priority="156" operator="equal">
      <formula>"Muy Alta"</formula>
    </cfRule>
    <cfRule type="cellIs" dxfId="137" priority="160" operator="equal">
      <formula>"Muy Baja"</formula>
    </cfRule>
    <cfRule type="cellIs" dxfId="136" priority="159" operator="equal">
      <formula>"Baja"</formula>
    </cfRule>
    <cfRule type="cellIs" dxfId="135" priority="157" operator="equal">
      <formula>"Alta"</formula>
    </cfRule>
    <cfRule type="cellIs" dxfId="134" priority="158" operator="equal">
      <formula>"Media"</formula>
    </cfRule>
  </conditionalFormatting>
  <conditionalFormatting sqref="AD38">
    <cfRule type="cellIs" dxfId="133" priority="72" operator="equal">
      <formula>"Muy Alta"</formula>
    </cfRule>
    <cfRule type="cellIs" dxfId="132" priority="73" operator="equal">
      <formula>"Alta"</formula>
    </cfRule>
    <cfRule type="cellIs" dxfId="131" priority="74" operator="equal">
      <formula>"Media"</formula>
    </cfRule>
    <cfRule type="cellIs" dxfId="130" priority="75" operator="equal">
      <formula>"Baja"</formula>
    </cfRule>
    <cfRule type="cellIs" dxfId="129" priority="76" operator="equal">
      <formula>"Muy Baja"</formula>
    </cfRule>
  </conditionalFormatting>
  <conditionalFormatting sqref="AD40:AD41">
    <cfRule type="cellIs" dxfId="128" priority="21" operator="equal">
      <formula>"Alta"</formula>
    </cfRule>
    <cfRule type="cellIs" dxfId="127" priority="20" operator="equal">
      <formula>"Muy Alta"</formula>
    </cfRule>
    <cfRule type="cellIs" dxfId="126" priority="22" operator="equal">
      <formula>"Media"</formula>
    </cfRule>
    <cfRule type="cellIs" dxfId="125" priority="23" operator="equal">
      <formula>"Baja"</formula>
    </cfRule>
    <cfRule type="cellIs" dxfId="124" priority="24" operator="equal">
      <formula>"Muy Baja"</formula>
    </cfRule>
  </conditionalFormatting>
  <conditionalFormatting sqref="AD53:AD55 J53:J57">
    <cfRule type="cellIs" dxfId="123" priority="51" operator="equal">
      <formula>"Baja"</formula>
    </cfRule>
    <cfRule type="cellIs" dxfId="122" priority="50" operator="equal">
      <formula>"Media"</formula>
    </cfRule>
    <cfRule type="cellIs" dxfId="121" priority="52" operator="equal">
      <formula>"Muy Baja"</formula>
    </cfRule>
    <cfRule type="cellIs" dxfId="120" priority="48" operator="equal">
      <formula>"Muy Alta"</formula>
    </cfRule>
    <cfRule type="cellIs" dxfId="119" priority="49" operator="equal">
      <formula>"Alta"</formula>
    </cfRule>
  </conditionalFormatting>
  <conditionalFormatting sqref="AD57">
    <cfRule type="cellIs" dxfId="118" priority="688" operator="equal">
      <formula>"Muy Baja"</formula>
    </cfRule>
    <cfRule type="cellIs" dxfId="117" priority="686" operator="equal">
      <formula>"Media"</formula>
    </cfRule>
    <cfRule type="cellIs" dxfId="116" priority="687" operator="equal">
      <formula>"Baja"</formula>
    </cfRule>
    <cfRule type="cellIs" dxfId="115" priority="685" operator="equal">
      <formula>"Alta"</formula>
    </cfRule>
    <cfRule type="cellIs" dxfId="114" priority="684" operator="equal">
      <formula>"Muy Alta"</formula>
    </cfRule>
  </conditionalFormatting>
  <conditionalFormatting sqref="AD60">
    <cfRule type="cellIs" dxfId="113" priority="657" operator="equal">
      <formula>"Alta"</formula>
    </cfRule>
    <cfRule type="cellIs" dxfId="112" priority="656" operator="equal">
      <formula>"Muy Alta"</formula>
    </cfRule>
    <cfRule type="cellIs" dxfId="111" priority="659" operator="equal">
      <formula>"Baja"</formula>
    </cfRule>
    <cfRule type="cellIs" dxfId="110" priority="660" operator="equal">
      <formula>"Muy Baja"</formula>
    </cfRule>
    <cfRule type="cellIs" dxfId="109" priority="658" operator="equal">
      <formula>"Media"</formula>
    </cfRule>
  </conditionalFormatting>
  <conditionalFormatting sqref="AD64">
    <cfRule type="cellIs" dxfId="108" priority="624" operator="equal">
      <formula>"Media"</formula>
    </cfRule>
    <cfRule type="cellIs" dxfId="107" priority="623" operator="equal">
      <formula>"Alta"</formula>
    </cfRule>
    <cfRule type="cellIs" dxfId="106" priority="622" operator="equal">
      <formula>"Muy Alta"</formula>
    </cfRule>
    <cfRule type="cellIs" dxfId="105" priority="625" operator="equal">
      <formula>"Baja"</formula>
    </cfRule>
    <cfRule type="cellIs" dxfId="104" priority="626" operator="equal">
      <formula>"Muy Baja"</formula>
    </cfRule>
  </conditionalFormatting>
  <conditionalFormatting sqref="AF15">
    <cfRule type="cellIs" dxfId="103" priority="1279" operator="equal">
      <formula>"Leve"</formula>
    </cfRule>
    <cfRule type="cellIs" dxfId="102" priority="1278" operator="equal">
      <formula>"Menor"</formula>
    </cfRule>
    <cfRule type="cellIs" dxfId="101" priority="1277" operator="equal">
      <formula>"Moderado"</formula>
    </cfRule>
    <cfRule type="cellIs" dxfId="100" priority="1276" operator="equal">
      <formula>"Mayor"</formula>
    </cfRule>
    <cfRule type="cellIs" dxfId="99" priority="1275" operator="equal">
      <formula>"Catastrófico"</formula>
    </cfRule>
  </conditionalFormatting>
  <conditionalFormatting sqref="AF20">
    <cfRule type="cellIs" dxfId="98" priority="290" operator="equal">
      <formula>"Menor"</formula>
    </cfRule>
    <cfRule type="cellIs" dxfId="97" priority="291" operator="equal">
      <formula>"Leve"</formula>
    </cfRule>
    <cfRule type="cellIs" dxfId="96" priority="288" operator="equal">
      <formula>"Mayor"</formula>
    </cfRule>
    <cfRule type="cellIs" dxfId="95" priority="289" operator="equal">
      <formula>"Moderado"</formula>
    </cfRule>
    <cfRule type="cellIs" dxfId="94" priority="287" operator="equal">
      <formula>"Catastrófico"</formula>
    </cfRule>
  </conditionalFormatting>
  <conditionalFormatting sqref="AF26">
    <cfRule type="cellIs" dxfId="93" priority="127" operator="equal">
      <formula>"Leve"</formula>
    </cfRule>
    <cfRule type="cellIs" dxfId="92" priority="126" operator="equal">
      <formula>"Menor"</formula>
    </cfRule>
    <cfRule type="cellIs" dxfId="91" priority="125" operator="equal">
      <formula>"Moderado"</formula>
    </cfRule>
    <cfRule type="cellIs" dxfId="90" priority="124" operator="equal">
      <formula>"Mayor"</formula>
    </cfRule>
    <cfRule type="cellIs" dxfId="89" priority="123" operator="equal">
      <formula>"Catastrófico"</formula>
    </cfRule>
  </conditionalFormatting>
  <conditionalFormatting sqref="AF30">
    <cfRule type="cellIs" dxfId="88" priority="99" operator="equal">
      <formula>"Leve"</formula>
    </cfRule>
    <cfRule type="cellIs" dxfId="87" priority="98" operator="equal">
      <formula>"Menor"</formula>
    </cfRule>
    <cfRule type="cellIs" dxfId="86" priority="97" operator="equal">
      <formula>"Moderado"</formula>
    </cfRule>
    <cfRule type="cellIs" dxfId="85" priority="95" operator="equal">
      <formula>"Catastrófico"</formula>
    </cfRule>
    <cfRule type="cellIs" dxfId="84" priority="96" operator="equal">
      <formula>"Mayor"</formula>
    </cfRule>
  </conditionalFormatting>
  <conditionalFormatting sqref="AF32">
    <cfRule type="cellIs" dxfId="83" priority="178" operator="equal">
      <formula>"Menor"</formula>
    </cfRule>
    <cfRule type="cellIs" dxfId="82" priority="179" operator="equal">
      <formula>"Leve"</formula>
    </cfRule>
    <cfRule type="cellIs" dxfId="81" priority="175" operator="equal">
      <formula>"Catastrófico"</formula>
    </cfRule>
    <cfRule type="cellIs" dxfId="80" priority="176" operator="equal">
      <formula>"Mayor"</formula>
    </cfRule>
    <cfRule type="cellIs" dxfId="79" priority="177" operator="equal">
      <formula>"Moderado"</formula>
    </cfRule>
  </conditionalFormatting>
  <conditionalFormatting sqref="AF35">
    <cfRule type="cellIs" dxfId="78" priority="151" operator="equal">
      <formula>"Catastrófico"</formula>
    </cfRule>
    <cfRule type="cellIs" dxfId="77" priority="152" operator="equal">
      <formula>"Mayor"</formula>
    </cfRule>
    <cfRule type="cellIs" dxfId="76" priority="153" operator="equal">
      <formula>"Moderado"</formula>
    </cfRule>
    <cfRule type="cellIs" dxfId="75" priority="154" operator="equal">
      <formula>"Menor"</formula>
    </cfRule>
    <cfRule type="cellIs" dxfId="74" priority="155" operator="equal">
      <formula>"Leve"</formula>
    </cfRule>
  </conditionalFormatting>
  <conditionalFormatting sqref="AF38">
    <cfRule type="cellIs" dxfId="73" priority="70" operator="equal">
      <formula>"Menor"</formula>
    </cfRule>
    <cfRule type="cellIs" dxfId="72" priority="71" operator="equal">
      <formula>"Leve"</formula>
    </cfRule>
    <cfRule type="cellIs" dxfId="71" priority="67" operator="equal">
      <formula>"Catastrófico"</formula>
    </cfRule>
    <cfRule type="cellIs" dxfId="70" priority="68" operator="equal">
      <formula>"Mayor"</formula>
    </cfRule>
    <cfRule type="cellIs" dxfId="69" priority="69" operator="equal">
      <formula>"Moderado"</formula>
    </cfRule>
  </conditionalFormatting>
  <conditionalFormatting sqref="AF40:AF41">
    <cfRule type="cellIs" dxfId="68" priority="15" operator="equal">
      <formula>"Catastrófico"</formula>
    </cfRule>
    <cfRule type="cellIs" dxfId="67" priority="16" operator="equal">
      <formula>"Mayor"</formula>
    </cfRule>
    <cfRule type="cellIs" dxfId="66" priority="17" operator="equal">
      <formula>"Moderado"</formula>
    </cfRule>
    <cfRule type="cellIs" dxfId="65" priority="19" operator="equal">
      <formula>"Leve"</formula>
    </cfRule>
    <cfRule type="cellIs" dxfId="64" priority="18" operator="equal">
      <formula>"Menor"</formula>
    </cfRule>
  </conditionalFormatting>
  <conditionalFormatting sqref="AF53:AF55 L53:L57">
    <cfRule type="cellIs" dxfId="63" priority="45" operator="equal">
      <formula>"Moderado"</formula>
    </cfRule>
    <cfRule type="cellIs" dxfId="62" priority="47" operator="equal">
      <formula>"Leve"</formula>
    </cfRule>
    <cfRule type="cellIs" dxfId="61" priority="43" operator="equal">
      <formula>"Catastrófico"</formula>
    </cfRule>
    <cfRule type="cellIs" dxfId="60" priority="44" operator="equal">
      <formula>"Mayor"</formula>
    </cfRule>
    <cfRule type="cellIs" dxfId="59" priority="46" operator="equal">
      <formula>"Menor"</formula>
    </cfRule>
  </conditionalFormatting>
  <conditionalFormatting sqref="AF57">
    <cfRule type="cellIs" dxfId="58" priority="682" operator="equal">
      <formula>"Menor"</formula>
    </cfRule>
    <cfRule type="cellIs" dxfId="57" priority="683" operator="equal">
      <formula>"Leve"</formula>
    </cfRule>
    <cfRule type="cellIs" dxfId="56" priority="679" operator="equal">
      <formula>"Catastrófico"</formula>
    </cfRule>
    <cfRule type="cellIs" dxfId="55" priority="680" operator="equal">
      <formula>"Mayor"</formula>
    </cfRule>
    <cfRule type="cellIs" dxfId="54" priority="681" operator="equal">
      <formula>"Moderado"</formula>
    </cfRule>
  </conditionalFormatting>
  <conditionalFormatting sqref="AF60">
    <cfRule type="cellIs" dxfId="53" priority="651" operator="equal">
      <formula>"Catastrófico"</formula>
    </cfRule>
    <cfRule type="cellIs" dxfId="52" priority="652" operator="equal">
      <formula>"Mayor"</formula>
    </cfRule>
    <cfRule type="cellIs" dxfId="51" priority="653" operator="equal">
      <formula>"Moderado"</formula>
    </cfRule>
    <cfRule type="cellIs" dxfId="50" priority="654" operator="equal">
      <formula>"Menor"</formula>
    </cfRule>
    <cfRule type="cellIs" dxfId="49" priority="655" operator="equal">
      <formula>"Leve"</formula>
    </cfRule>
  </conditionalFormatting>
  <conditionalFormatting sqref="AF64">
    <cfRule type="cellIs" dxfId="48" priority="617" operator="equal">
      <formula>"Catastrófico"</formula>
    </cfRule>
    <cfRule type="cellIs" dxfId="47" priority="618" operator="equal">
      <formula>"Mayor"</formula>
    </cfRule>
    <cfRule type="cellIs" dxfId="46" priority="620" operator="equal">
      <formula>"Menor"</formula>
    </cfRule>
    <cfRule type="cellIs" dxfId="45" priority="621" operator="equal">
      <formula>"Leve"</formula>
    </cfRule>
    <cfRule type="cellIs" dxfId="44" priority="619" operator="equal">
      <formula>"Moderado"</formula>
    </cfRule>
  </conditionalFormatting>
  <conditionalFormatting sqref="AH15">
    <cfRule type="cellIs" dxfId="43" priority="1269" operator="equal">
      <formula>"Moderado"</formula>
    </cfRule>
    <cfRule type="cellIs" dxfId="42" priority="1268" operator="equal">
      <formula>"Alto"</formula>
    </cfRule>
    <cfRule type="cellIs" dxfId="41" priority="1267" operator="equal">
      <formula>"Extremo"</formula>
    </cfRule>
    <cfRule type="cellIs" dxfId="40" priority="1270" operator="equal">
      <formula>"Bajo"</formula>
    </cfRule>
  </conditionalFormatting>
  <conditionalFormatting sqref="AH20">
    <cfRule type="cellIs" dxfId="39" priority="283" operator="equal">
      <formula>"Extremo"</formula>
    </cfRule>
    <cfRule type="cellIs" dxfId="38" priority="284" operator="equal">
      <formula>"Alto"</formula>
    </cfRule>
    <cfRule type="cellIs" dxfId="37" priority="286" operator="equal">
      <formula>"Bajo"</formula>
    </cfRule>
    <cfRule type="cellIs" dxfId="36" priority="285" operator="equal">
      <formula>"Moderado"</formula>
    </cfRule>
  </conditionalFormatting>
  <conditionalFormatting sqref="AH26">
    <cfRule type="cellIs" dxfId="35" priority="122" operator="equal">
      <formula>"Bajo"</formula>
    </cfRule>
    <cfRule type="cellIs" dxfId="34" priority="121" operator="equal">
      <formula>"Moderado"</formula>
    </cfRule>
    <cfRule type="cellIs" dxfId="33" priority="120" operator="equal">
      <formula>"Alto"</formula>
    </cfRule>
    <cfRule type="cellIs" dxfId="32" priority="119" operator="equal">
      <formula>"Extremo"</formula>
    </cfRule>
  </conditionalFormatting>
  <conditionalFormatting sqref="AH30">
    <cfRule type="cellIs" dxfId="31" priority="92" operator="equal">
      <formula>"Alto"</formula>
    </cfRule>
    <cfRule type="cellIs" dxfId="30" priority="91" operator="equal">
      <formula>"Extremo"</formula>
    </cfRule>
    <cfRule type="cellIs" dxfId="29" priority="94" operator="equal">
      <formula>"Bajo"</formula>
    </cfRule>
    <cfRule type="cellIs" dxfId="28" priority="93" operator="equal">
      <formula>"Moderado"</formula>
    </cfRule>
  </conditionalFormatting>
  <conditionalFormatting sqref="AH32">
    <cfRule type="cellIs" dxfId="27" priority="188" operator="equal">
      <formula>"Bajo"</formula>
    </cfRule>
    <cfRule type="cellIs" dxfId="26" priority="187" operator="equal">
      <formula>"Moderado"</formula>
    </cfRule>
    <cfRule type="cellIs" dxfId="25" priority="186" operator="equal">
      <formula>"Alto"</formula>
    </cfRule>
    <cfRule type="cellIs" dxfId="24" priority="185" operator="equal">
      <formula>"Extremo"</formula>
    </cfRule>
  </conditionalFormatting>
  <conditionalFormatting sqref="AH35">
    <cfRule type="cellIs" dxfId="23" priority="147" operator="equal">
      <formula>"Extremo"</formula>
    </cfRule>
    <cfRule type="cellIs" dxfId="22" priority="149" operator="equal">
      <formula>"Moderado"</formula>
    </cfRule>
    <cfRule type="cellIs" dxfId="21" priority="148" operator="equal">
      <formula>"Alto"</formula>
    </cfRule>
    <cfRule type="cellIs" dxfId="20" priority="150" operator="equal">
      <formula>"Bajo"</formula>
    </cfRule>
  </conditionalFormatting>
  <conditionalFormatting sqref="AH38">
    <cfRule type="cellIs" dxfId="19" priority="64" operator="equal">
      <formula>"Alto"</formula>
    </cfRule>
    <cfRule type="cellIs" dxfId="18" priority="65" operator="equal">
      <formula>"Moderado"</formula>
    </cfRule>
    <cfRule type="cellIs" dxfId="17" priority="63" operator="equal">
      <formula>"Extremo"</formula>
    </cfRule>
    <cfRule type="cellIs" dxfId="16" priority="66" operator="equal">
      <formula>"Bajo"</formula>
    </cfRule>
  </conditionalFormatting>
  <conditionalFormatting sqref="AH40:AH41">
    <cfRule type="cellIs" dxfId="15" priority="13" operator="equal">
      <formula>"Moderado"</formula>
    </cfRule>
    <cfRule type="cellIs" dxfId="14" priority="12" operator="equal">
      <formula>"Alto"</formula>
    </cfRule>
    <cfRule type="cellIs" dxfId="13" priority="14" operator="equal">
      <formula>"Bajo"</formula>
    </cfRule>
    <cfRule type="cellIs" dxfId="12" priority="11" operator="equal">
      <formula>"Extremo"</formula>
    </cfRule>
  </conditionalFormatting>
  <conditionalFormatting sqref="AH57">
    <cfRule type="cellIs" dxfId="11" priority="676" operator="equal">
      <formula>"Alto"</formula>
    </cfRule>
    <cfRule type="cellIs" dxfId="10" priority="675" operator="equal">
      <formula>"Extremo"</formula>
    </cfRule>
    <cfRule type="cellIs" dxfId="9" priority="677" operator="equal">
      <formula>"Moderado"</formula>
    </cfRule>
    <cfRule type="cellIs" dxfId="8" priority="678" operator="equal">
      <formula>"Bajo"</formula>
    </cfRule>
  </conditionalFormatting>
  <conditionalFormatting sqref="AH60">
    <cfRule type="cellIs" dxfId="7" priority="649" operator="equal">
      <formula>"Moderado"</formula>
    </cfRule>
    <cfRule type="cellIs" dxfId="6" priority="650" operator="equal">
      <formula>"Bajo"</formula>
    </cfRule>
    <cfRule type="cellIs" dxfId="5" priority="647" operator="equal">
      <formula>"Extremo"</formula>
    </cfRule>
    <cfRule type="cellIs" dxfId="4" priority="648" operator="equal">
      <formula>"Alto"</formula>
    </cfRule>
  </conditionalFormatting>
  <conditionalFormatting sqref="AH64">
    <cfRule type="cellIs" dxfId="3" priority="615" operator="equal">
      <formula>"Moderado"</formula>
    </cfRule>
    <cfRule type="cellIs" dxfId="2" priority="616" operator="equal">
      <formula>"Bajo"</formula>
    </cfRule>
    <cfRule type="cellIs" dxfId="1" priority="613" operator="equal">
      <formula>"Extremo"</formula>
    </cfRule>
    <cfRule type="cellIs" dxfId="0" priority="614" operator="equal">
      <formula>"Alto"</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4000000}">
          <x14:formula1>
            <xm:f>'Opciones Tratamiento'!$B$2:$B$5</xm:f>
          </x14:formula1>
          <xm:sqref>AI15:AI19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AD26" sqref="AD26:AE27"/>
    </sheetView>
  </sheetViews>
  <sheetFormatPr baseColWidth="10" defaultColWidth="11.44140625" defaultRowHeight="14.4" x14ac:dyDescent="0.3"/>
  <cols>
    <col min="2" max="39" width="5.77734375" customWidth="1"/>
    <col min="41" max="46" width="5.7773437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08"/>
      <c r="C2" s="408"/>
      <c r="D2" s="408"/>
      <c r="E2" s="408"/>
      <c r="F2" s="408"/>
      <c r="G2" s="408"/>
      <c r="H2" s="408"/>
      <c r="I2" s="408"/>
      <c r="J2" s="376" t="s">
        <v>416</v>
      </c>
      <c r="K2" s="376"/>
      <c r="L2" s="376"/>
      <c r="M2" s="376"/>
      <c r="N2" s="376"/>
      <c r="O2" s="376"/>
      <c r="P2" s="376"/>
      <c r="Q2" s="376"/>
      <c r="R2" s="376"/>
      <c r="S2" s="376"/>
      <c r="T2" s="376"/>
      <c r="U2" s="376"/>
      <c r="V2" s="376"/>
      <c r="W2" s="376"/>
      <c r="X2" s="376"/>
      <c r="Y2" s="376"/>
      <c r="Z2" s="376"/>
      <c r="AA2" s="376"/>
      <c r="AB2" s="376"/>
      <c r="AC2" s="376"/>
      <c r="AD2" s="376"/>
      <c r="AE2" s="376"/>
      <c r="AF2" s="376"/>
      <c r="AG2" s="376"/>
      <c r="AH2" s="376"/>
      <c r="AI2" s="376"/>
      <c r="AJ2" s="376"/>
      <c r="AK2" s="376"/>
      <c r="AL2" s="376"/>
      <c r="AM2" s="376"/>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08"/>
      <c r="C3" s="408"/>
      <c r="D3" s="408"/>
      <c r="E3" s="408"/>
      <c r="F3" s="408"/>
      <c r="G3" s="408"/>
      <c r="H3" s="408"/>
      <c r="I3" s="408"/>
      <c r="J3" s="376"/>
      <c r="K3" s="376"/>
      <c r="L3" s="376"/>
      <c r="M3" s="376"/>
      <c r="N3" s="376"/>
      <c r="O3" s="376"/>
      <c r="P3" s="376"/>
      <c r="Q3" s="376"/>
      <c r="R3" s="376"/>
      <c r="S3" s="376"/>
      <c r="T3" s="376"/>
      <c r="U3" s="376"/>
      <c r="V3" s="376"/>
      <c r="W3" s="376"/>
      <c r="X3" s="376"/>
      <c r="Y3" s="376"/>
      <c r="Z3" s="376"/>
      <c r="AA3" s="376"/>
      <c r="AB3" s="376"/>
      <c r="AC3" s="376"/>
      <c r="AD3" s="376"/>
      <c r="AE3" s="376"/>
      <c r="AF3" s="376"/>
      <c r="AG3" s="376"/>
      <c r="AH3" s="376"/>
      <c r="AI3" s="376"/>
      <c r="AJ3" s="376"/>
      <c r="AK3" s="376"/>
      <c r="AL3" s="376"/>
      <c r="AM3" s="376"/>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08"/>
      <c r="C4" s="408"/>
      <c r="D4" s="408"/>
      <c r="E4" s="408"/>
      <c r="F4" s="408"/>
      <c r="G4" s="408"/>
      <c r="H4" s="408"/>
      <c r="I4" s="408"/>
      <c r="J4" s="376"/>
      <c r="K4" s="376"/>
      <c r="L4" s="376"/>
      <c r="M4" s="376"/>
      <c r="N4" s="376"/>
      <c r="O4" s="376"/>
      <c r="P4" s="376"/>
      <c r="Q4" s="376"/>
      <c r="R4" s="376"/>
      <c r="S4" s="376"/>
      <c r="T4" s="376"/>
      <c r="U4" s="376"/>
      <c r="V4" s="376"/>
      <c r="W4" s="376"/>
      <c r="X4" s="376"/>
      <c r="Y4" s="376"/>
      <c r="Z4" s="376"/>
      <c r="AA4" s="376"/>
      <c r="AB4" s="376"/>
      <c r="AC4" s="376"/>
      <c r="AD4" s="376"/>
      <c r="AE4" s="376"/>
      <c r="AF4" s="376"/>
      <c r="AG4" s="376"/>
      <c r="AH4" s="376"/>
      <c r="AI4" s="376"/>
      <c r="AJ4" s="376"/>
      <c r="AK4" s="376"/>
      <c r="AL4" s="376"/>
      <c r="AM4" s="376"/>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23" t="s">
        <v>153</v>
      </c>
      <c r="C6" s="323"/>
      <c r="D6" s="324"/>
      <c r="E6" s="361" t="s">
        <v>417</v>
      </c>
      <c r="F6" s="362"/>
      <c r="G6" s="362"/>
      <c r="H6" s="362"/>
      <c r="I6" s="363"/>
      <c r="J6" s="372"/>
      <c r="K6" s="373"/>
      <c r="L6" s="373"/>
      <c r="M6" s="373"/>
      <c r="N6" s="373"/>
      <c r="O6" s="375"/>
      <c r="P6" s="372"/>
      <c r="Q6" s="373"/>
      <c r="R6" s="373"/>
      <c r="S6" s="373"/>
      <c r="T6" s="373"/>
      <c r="U6" s="375"/>
      <c r="V6" s="372"/>
      <c r="W6" s="373"/>
      <c r="X6" s="373"/>
      <c r="Y6" s="373"/>
      <c r="Z6" s="373"/>
      <c r="AA6" s="375"/>
      <c r="AB6" s="372"/>
      <c r="AC6" s="373"/>
      <c r="AD6" s="373"/>
      <c r="AE6" s="373"/>
      <c r="AF6" s="373"/>
      <c r="AG6" s="375"/>
      <c r="AH6" s="387"/>
      <c r="AI6" s="388"/>
      <c r="AJ6" s="388"/>
      <c r="AK6" s="388"/>
      <c r="AL6" s="388"/>
      <c r="AM6" s="389"/>
      <c r="AO6" s="325" t="s">
        <v>267</v>
      </c>
      <c r="AP6" s="326"/>
      <c r="AQ6" s="326"/>
      <c r="AR6" s="326"/>
      <c r="AS6" s="326"/>
      <c r="AT6" s="327"/>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23"/>
      <c r="C7" s="323"/>
      <c r="D7" s="324"/>
      <c r="E7" s="364"/>
      <c r="F7" s="365"/>
      <c r="G7" s="365"/>
      <c r="H7" s="365"/>
      <c r="I7" s="366"/>
      <c r="J7" s="374"/>
      <c r="K7" s="370"/>
      <c r="L7" s="370"/>
      <c r="M7" s="370"/>
      <c r="N7" s="370"/>
      <c r="O7" s="371"/>
      <c r="P7" s="374"/>
      <c r="Q7" s="370"/>
      <c r="R7" s="370"/>
      <c r="S7" s="370"/>
      <c r="T7" s="370"/>
      <c r="U7" s="371"/>
      <c r="V7" s="374"/>
      <c r="W7" s="370"/>
      <c r="X7" s="370"/>
      <c r="Y7" s="370"/>
      <c r="Z7" s="370"/>
      <c r="AA7" s="371"/>
      <c r="AB7" s="374"/>
      <c r="AC7" s="370"/>
      <c r="AD7" s="370"/>
      <c r="AE7" s="370"/>
      <c r="AF7" s="370"/>
      <c r="AG7" s="371"/>
      <c r="AH7" s="381"/>
      <c r="AI7" s="382"/>
      <c r="AJ7" s="382"/>
      <c r="AK7" s="382"/>
      <c r="AL7" s="382"/>
      <c r="AM7" s="383"/>
      <c r="AN7" s="8"/>
      <c r="AO7" s="328"/>
      <c r="AP7" s="329"/>
      <c r="AQ7" s="329"/>
      <c r="AR7" s="329"/>
      <c r="AS7" s="329"/>
      <c r="AT7" s="330"/>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23"/>
      <c r="C8" s="323"/>
      <c r="D8" s="324"/>
      <c r="E8" s="364"/>
      <c r="F8" s="365"/>
      <c r="G8" s="365"/>
      <c r="H8" s="365"/>
      <c r="I8" s="366"/>
      <c r="J8" s="374"/>
      <c r="K8" s="370"/>
      <c r="L8" s="370"/>
      <c r="M8" s="370"/>
      <c r="N8" s="370"/>
      <c r="O8" s="371"/>
      <c r="P8" s="374"/>
      <c r="Q8" s="370"/>
      <c r="R8" s="370"/>
      <c r="S8" s="370"/>
      <c r="T8" s="370"/>
      <c r="U8" s="371"/>
      <c r="V8" s="374"/>
      <c r="W8" s="370"/>
      <c r="X8" s="370"/>
      <c r="Y8" s="370"/>
      <c r="Z8" s="370"/>
      <c r="AA8" s="371"/>
      <c r="AB8" s="374"/>
      <c r="AC8" s="370"/>
      <c r="AD8" s="370"/>
      <c r="AE8" s="370"/>
      <c r="AF8" s="370"/>
      <c r="AG8" s="371"/>
      <c r="AH8" s="381"/>
      <c r="AI8" s="382"/>
      <c r="AJ8" s="382"/>
      <c r="AK8" s="382"/>
      <c r="AL8" s="382"/>
      <c r="AM8" s="383"/>
      <c r="AN8" s="8"/>
      <c r="AO8" s="328"/>
      <c r="AP8" s="329"/>
      <c r="AQ8" s="329"/>
      <c r="AR8" s="329"/>
      <c r="AS8" s="329"/>
      <c r="AT8" s="330"/>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23"/>
      <c r="C9" s="323"/>
      <c r="D9" s="324"/>
      <c r="E9" s="364"/>
      <c r="F9" s="365"/>
      <c r="G9" s="365"/>
      <c r="H9" s="365"/>
      <c r="I9" s="366"/>
      <c r="J9" s="374"/>
      <c r="K9" s="370"/>
      <c r="L9" s="370"/>
      <c r="M9" s="370"/>
      <c r="N9" s="370"/>
      <c r="O9" s="371"/>
      <c r="P9" s="374"/>
      <c r="Q9" s="370"/>
      <c r="R9" s="370"/>
      <c r="S9" s="370"/>
      <c r="T9" s="370"/>
      <c r="U9" s="371"/>
      <c r="V9" s="374"/>
      <c r="W9" s="370"/>
      <c r="X9" s="370"/>
      <c r="Y9" s="370"/>
      <c r="Z9" s="370"/>
      <c r="AA9" s="371"/>
      <c r="AB9" s="374"/>
      <c r="AC9" s="370"/>
      <c r="AD9" s="370"/>
      <c r="AE9" s="370"/>
      <c r="AF9" s="370"/>
      <c r="AG9" s="371"/>
      <c r="AH9" s="381"/>
      <c r="AI9" s="382"/>
      <c r="AJ9" s="382"/>
      <c r="AK9" s="382"/>
      <c r="AL9" s="382"/>
      <c r="AM9" s="383"/>
      <c r="AN9" s="8"/>
      <c r="AO9" s="328"/>
      <c r="AP9" s="329"/>
      <c r="AQ9" s="329"/>
      <c r="AR9" s="329"/>
      <c r="AS9" s="329"/>
      <c r="AT9" s="330"/>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23"/>
      <c r="C10" s="323"/>
      <c r="D10" s="324"/>
      <c r="E10" s="364"/>
      <c r="F10" s="365"/>
      <c r="G10" s="365"/>
      <c r="H10" s="365"/>
      <c r="I10" s="366"/>
      <c r="J10" s="374"/>
      <c r="K10" s="370"/>
      <c r="L10" s="370"/>
      <c r="M10" s="370"/>
      <c r="N10" s="370"/>
      <c r="O10" s="371"/>
      <c r="P10" s="374"/>
      <c r="Q10" s="370"/>
      <c r="R10" s="370"/>
      <c r="S10" s="370"/>
      <c r="T10" s="370"/>
      <c r="U10" s="371"/>
      <c r="V10" s="374"/>
      <c r="W10" s="370"/>
      <c r="X10" s="370"/>
      <c r="Y10" s="370"/>
      <c r="Z10" s="370"/>
      <c r="AA10" s="371"/>
      <c r="AB10" s="374"/>
      <c r="AC10" s="370"/>
      <c r="AD10" s="370"/>
      <c r="AE10" s="370"/>
      <c r="AF10" s="370"/>
      <c r="AG10" s="371"/>
      <c r="AH10" s="381"/>
      <c r="AI10" s="382"/>
      <c r="AJ10" s="382"/>
      <c r="AK10" s="382"/>
      <c r="AL10" s="382"/>
      <c r="AM10" s="383"/>
      <c r="AN10" s="8"/>
      <c r="AO10" s="328"/>
      <c r="AP10" s="329"/>
      <c r="AQ10" s="329"/>
      <c r="AR10" s="329"/>
      <c r="AS10" s="329"/>
      <c r="AT10" s="330"/>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23"/>
      <c r="C11" s="323"/>
      <c r="D11" s="324"/>
      <c r="E11" s="364"/>
      <c r="F11" s="365"/>
      <c r="G11" s="365"/>
      <c r="H11" s="365"/>
      <c r="I11" s="366"/>
      <c r="J11" s="374"/>
      <c r="K11" s="370"/>
      <c r="L11" s="370"/>
      <c r="M11" s="370"/>
      <c r="N11" s="370"/>
      <c r="O11" s="371"/>
      <c r="P11" s="374"/>
      <c r="Q11" s="370"/>
      <c r="R11" s="370"/>
      <c r="S11" s="370"/>
      <c r="T11" s="370"/>
      <c r="U11" s="371"/>
      <c r="V11" s="374"/>
      <c r="W11" s="370"/>
      <c r="X11" s="370"/>
      <c r="Y11" s="370"/>
      <c r="Z11" s="370"/>
      <c r="AA11" s="371"/>
      <c r="AB11" s="374"/>
      <c r="AC11" s="370"/>
      <c r="AD11" s="370"/>
      <c r="AE11" s="370"/>
      <c r="AF11" s="370"/>
      <c r="AG11" s="371"/>
      <c r="AH11" s="381"/>
      <c r="AI11" s="382"/>
      <c r="AJ11" s="382"/>
      <c r="AK11" s="382"/>
      <c r="AL11" s="382"/>
      <c r="AM11" s="383"/>
      <c r="AN11" s="8"/>
      <c r="AO11" s="328"/>
      <c r="AP11" s="329"/>
      <c r="AQ11" s="329"/>
      <c r="AR11" s="329"/>
      <c r="AS11" s="329"/>
      <c r="AT11" s="330"/>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23"/>
      <c r="C12" s="323"/>
      <c r="D12" s="324"/>
      <c r="E12" s="364"/>
      <c r="F12" s="365"/>
      <c r="G12" s="365"/>
      <c r="H12" s="365"/>
      <c r="I12" s="366"/>
      <c r="J12" s="374"/>
      <c r="K12" s="370"/>
      <c r="L12" s="370"/>
      <c r="M12" s="370"/>
      <c r="N12" s="370"/>
      <c r="O12" s="371"/>
      <c r="P12" s="374"/>
      <c r="Q12" s="370"/>
      <c r="R12" s="370"/>
      <c r="S12" s="370"/>
      <c r="T12" s="370"/>
      <c r="U12" s="371"/>
      <c r="V12" s="374"/>
      <c r="W12" s="370"/>
      <c r="X12" s="370"/>
      <c r="Y12" s="370"/>
      <c r="Z12" s="370"/>
      <c r="AA12" s="371"/>
      <c r="AB12" s="374"/>
      <c r="AC12" s="370"/>
      <c r="AD12" s="370"/>
      <c r="AE12" s="370"/>
      <c r="AF12" s="370"/>
      <c r="AG12" s="371"/>
      <c r="AH12" s="381"/>
      <c r="AI12" s="382"/>
      <c r="AJ12" s="382"/>
      <c r="AK12" s="382"/>
      <c r="AL12" s="382"/>
      <c r="AM12" s="383"/>
      <c r="AN12" s="8"/>
      <c r="AO12" s="328"/>
      <c r="AP12" s="329"/>
      <c r="AQ12" s="329"/>
      <c r="AR12" s="329"/>
      <c r="AS12" s="329"/>
      <c r="AT12" s="330"/>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23"/>
      <c r="C13" s="323"/>
      <c r="D13" s="324"/>
      <c r="E13" s="367"/>
      <c r="F13" s="368"/>
      <c r="G13" s="368"/>
      <c r="H13" s="368"/>
      <c r="I13" s="369"/>
      <c r="J13" s="374"/>
      <c r="K13" s="370"/>
      <c r="L13" s="370"/>
      <c r="M13" s="370"/>
      <c r="N13" s="370"/>
      <c r="O13" s="371"/>
      <c r="P13" s="374"/>
      <c r="Q13" s="370"/>
      <c r="R13" s="370"/>
      <c r="S13" s="370"/>
      <c r="T13" s="370"/>
      <c r="U13" s="371"/>
      <c r="V13" s="374"/>
      <c r="W13" s="370"/>
      <c r="X13" s="370"/>
      <c r="Y13" s="370"/>
      <c r="Z13" s="370"/>
      <c r="AA13" s="371"/>
      <c r="AB13" s="374"/>
      <c r="AC13" s="370"/>
      <c r="AD13" s="370"/>
      <c r="AE13" s="370"/>
      <c r="AF13" s="370"/>
      <c r="AG13" s="371"/>
      <c r="AH13" s="384"/>
      <c r="AI13" s="385"/>
      <c r="AJ13" s="385"/>
      <c r="AK13" s="385"/>
      <c r="AL13" s="385"/>
      <c r="AM13" s="386"/>
      <c r="AN13" s="8"/>
      <c r="AO13" s="331"/>
      <c r="AP13" s="332"/>
      <c r="AQ13" s="332"/>
      <c r="AR13" s="332"/>
      <c r="AS13" s="332"/>
      <c r="AT13" s="333"/>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23"/>
      <c r="C14" s="323"/>
      <c r="D14" s="324"/>
      <c r="E14" s="361" t="s">
        <v>418</v>
      </c>
      <c r="F14" s="362"/>
      <c r="G14" s="362"/>
      <c r="H14" s="362"/>
      <c r="I14" s="362"/>
      <c r="J14" s="396"/>
      <c r="K14" s="397"/>
      <c r="L14" s="397"/>
      <c r="M14" s="397"/>
      <c r="N14" s="397"/>
      <c r="O14" s="398"/>
      <c r="P14" s="396"/>
      <c r="Q14" s="397"/>
      <c r="R14" s="397"/>
      <c r="S14" s="397"/>
      <c r="T14" s="397"/>
      <c r="U14" s="398"/>
      <c r="V14" s="372"/>
      <c r="W14" s="373"/>
      <c r="X14" s="373"/>
      <c r="Y14" s="373"/>
      <c r="Z14" s="373"/>
      <c r="AA14" s="375"/>
      <c r="AB14" s="372"/>
      <c r="AC14" s="373"/>
      <c r="AD14" s="373"/>
      <c r="AE14" s="373"/>
      <c r="AF14" s="373"/>
      <c r="AG14" s="375"/>
      <c r="AH14" s="387"/>
      <c r="AI14" s="388"/>
      <c r="AJ14" s="388"/>
      <c r="AK14" s="388"/>
      <c r="AL14" s="388"/>
      <c r="AM14" s="389"/>
      <c r="AN14" s="8"/>
      <c r="AO14" s="334" t="s">
        <v>419</v>
      </c>
      <c r="AP14" s="335"/>
      <c r="AQ14" s="335"/>
      <c r="AR14" s="335"/>
      <c r="AS14" s="335"/>
      <c r="AT14" s="336"/>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23"/>
      <c r="C15" s="323"/>
      <c r="D15" s="324"/>
      <c r="E15" s="364"/>
      <c r="F15" s="365"/>
      <c r="G15" s="365"/>
      <c r="H15" s="365"/>
      <c r="I15" s="365"/>
      <c r="J15" s="390"/>
      <c r="K15" s="391"/>
      <c r="L15" s="391"/>
      <c r="M15" s="391"/>
      <c r="N15" s="391"/>
      <c r="O15" s="392"/>
      <c r="P15" s="390"/>
      <c r="Q15" s="391"/>
      <c r="R15" s="391"/>
      <c r="S15" s="391"/>
      <c r="T15" s="391"/>
      <c r="U15" s="392"/>
      <c r="V15" s="374"/>
      <c r="W15" s="370"/>
      <c r="X15" s="370"/>
      <c r="Y15" s="370"/>
      <c r="Z15" s="370"/>
      <c r="AA15" s="371"/>
      <c r="AB15" s="374"/>
      <c r="AC15" s="370"/>
      <c r="AD15" s="370"/>
      <c r="AE15" s="370"/>
      <c r="AF15" s="370"/>
      <c r="AG15" s="371"/>
      <c r="AH15" s="381"/>
      <c r="AI15" s="382"/>
      <c r="AJ15" s="382"/>
      <c r="AK15" s="382"/>
      <c r="AL15" s="382"/>
      <c r="AM15" s="383"/>
      <c r="AN15" s="8"/>
      <c r="AO15" s="337"/>
      <c r="AP15" s="338"/>
      <c r="AQ15" s="338"/>
      <c r="AR15" s="338"/>
      <c r="AS15" s="338"/>
      <c r="AT15" s="339"/>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23"/>
      <c r="C16" s="323"/>
      <c r="D16" s="324"/>
      <c r="E16" s="364"/>
      <c r="F16" s="365"/>
      <c r="G16" s="365"/>
      <c r="H16" s="365"/>
      <c r="I16" s="365"/>
      <c r="J16" s="390"/>
      <c r="K16" s="391"/>
      <c r="L16" s="391"/>
      <c r="M16" s="391"/>
      <c r="N16" s="391"/>
      <c r="O16" s="392"/>
      <c r="P16" s="390"/>
      <c r="Q16" s="391"/>
      <c r="R16" s="391"/>
      <c r="S16" s="391"/>
      <c r="T16" s="391"/>
      <c r="U16" s="392"/>
      <c r="V16" s="374"/>
      <c r="W16" s="370"/>
      <c r="X16" s="370"/>
      <c r="Y16" s="370"/>
      <c r="Z16" s="370"/>
      <c r="AA16" s="371"/>
      <c r="AB16" s="374"/>
      <c r="AC16" s="370"/>
      <c r="AD16" s="370"/>
      <c r="AE16" s="370"/>
      <c r="AF16" s="370"/>
      <c r="AG16" s="371"/>
      <c r="AH16" s="381"/>
      <c r="AI16" s="382"/>
      <c r="AJ16" s="382"/>
      <c r="AK16" s="382"/>
      <c r="AL16" s="382"/>
      <c r="AM16" s="383"/>
      <c r="AN16" s="8"/>
      <c r="AO16" s="337"/>
      <c r="AP16" s="338"/>
      <c r="AQ16" s="338"/>
      <c r="AR16" s="338"/>
      <c r="AS16" s="338"/>
      <c r="AT16" s="339"/>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23"/>
      <c r="C17" s="323"/>
      <c r="D17" s="324"/>
      <c r="E17" s="364"/>
      <c r="F17" s="365"/>
      <c r="G17" s="365"/>
      <c r="H17" s="365"/>
      <c r="I17" s="365"/>
      <c r="J17" s="390"/>
      <c r="K17" s="391"/>
      <c r="L17" s="391"/>
      <c r="M17" s="391"/>
      <c r="N17" s="391"/>
      <c r="O17" s="392"/>
      <c r="P17" s="390"/>
      <c r="Q17" s="391"/>
      <c r="R17" s="391"/>
      <c r="S17" s="391"/>
      <c r="T17" s="391"/>
      <c r="U17" s="392"/>
      <c r="V17" s="374"/>
      <c r="W17" s="370"/>
      <c r="X17" s="370"/>
      <c r="Y17" s="370"/>
      <c r="Z17" s="370"/>
      <c r="AA17" s="371"/>
      <c r="AB17" s="374"/>
      <c r="AC17" s="370"/>
      <c r="AD17" s="370"/>
      <c r="AE17" s="370"/>
      <c r="AF17" s="370"/>
      <c r="AG17" s="371"/>
      <c r="AH17" s="381"/>
      <c r="AI17" s="382"/>
      <c r="AJ17" s="382"/>
      <c r="AK17" s="382"/>
      <c r="AL17" s="382"/>
      <c r="AM17" s="383"/>
      <c r="AN17" s="8"/>
      <c r="AO17" s="337"/>
      <c r="AP17" s="338"/>
      <c r="AQ17" s="338"/>
      <c r="AR17" s="338"/>
      <c r="AS17" s="338"/>
      <c r="AT17" s="339"/>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23"/>
      <c r="C18" s="323"/>
      <c r="D18" s="324"/>
      <c r="E18" s="364"/>
      <c r="F18" s="365"/>
      <c r="G18" s="365"/>
      <c r="H18" s="365"/>
      <c r="I18" s="365"/>
      <c r="J18" s="390"/>
      <c r="K18" s="391"/>
      <c r="L18" s="391"/>
      <c r="M18" s="391"/>
      <c r="N18" s="391"/>
      <c r="O18" s="392"/>
      <c r="P18" s="390"/>
      <c r="Q18" s="391"/>
      <c r="R18" s="391"/>
      <c r="S18" s="391"/>
      <c r="T18" s="391"/>
      <c r="U18" s="392"/>
      <c r="V18" s="374"/>
      <c r="W18" s="370"/>
      <c r="X18" s="370"/>
      <c r="Y18" s="370"/>
      <c r="Z18" s="370"/>
      <c r="AA18" s="371"/>
      <c r="AB18" s="374"/>
      <c r="AC18" s="370"/>
      <c r="AD18" s="370"/>
      <c r="AE18" s="370"/>
      <c r="AF18" s="370"/>
      <c r="AG18" s="371"/>
      <c r="AH18" s="381"/>
      <c r="AI18" s="382"/>
      <c r="AJ18" s="382"/>
      <c r="AK18" s="382"/>
      <c r="AL18" s="382"/>
      <c r="AM18" s="383"/>
      <c r="AN18" s="8"/>
      <c r="AO18" s="337"/>
      <c r="AP18" s="338"/>
      <c r="AQ18" s="338"/>
      <c r="AR18" s="338"/>
      <c r="AS18" s="338"/>
      <c r="AT18" s="339"/>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23"/>
      <c r="C19" s="323"/>
      <c r="D19" s="324"/>
      <c r="E19" s="364"/>
      <c r="F19" s="365"/>
      <c r="G19" s="365"/>
      <c r="H19" s="365"/>
      <c r="I19" s="365"/>
      <c r="J19" s="390"/>
      <c r="K19" s="391"/>
      <c r="L19" s="391"/>
      <c r="M19" s="391"/>
      <c r="N19" s="391"/>
      <c r="O19" s="392"/>
      <c r="P19" s="390"/>
      <c r="Q19" s="391"/>
      <c r="R19" s="391"/>
      <c r="S19" s="391"/>
      <c r="T19" s="391"/>
      <c r="U19" s="392"/>
      <c r="V19" s="374"/>
      <c r="W19" s="370"/>
      <c r="X19" s="370"/>
      <c r="Y19" s="370"/>
      <c r="Z19" s="370"/>
      <c r="AA19" s="371"/>
      <c r="AB19" s="374"/>
      <c r="AC19" s="370"/>
      <c r="AD19" s="370"/>
      <c r="AE19" s="370"/>
      <c r="AF19" s="370"/>
      <c r="AG19" s="371"/>
      <c r="AH19" s="381"/>
      <c r="AI19" s="382"/>
      <c r="AJ19" s="382"/>
      <c r="AK19" s="382"/>
      <c r="AL19" s="382"/>
      <c r="AM19" s="383"/>
      <c r="AN19" s="8"/>
      <c r="AO19" s="337"/>
      <c r="AP19" s="338"/>
      <c r="AQ19" s="338"/>
      <c r="AR19" s="338"/>
      <c r="AS19" s="338"/>
      <c r="AT19" s="339"/>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23"/>
      <c r="C20" s="323"/>
      <c r="D20" s="324"/>
      <c r="E20" s="364"/>
      <c r="F20" s="365"/>
      <c r="G20" s="365"/>
      <c r="H20" s="365"/>
      <c r="I20" s="365"/>
      <c r="J20" s="390"/>
      <c r="K20" s="391"/>
      <c r="L20" s="391"/>
      <c r="M20" s="391"/>
      <c r="N20" s="391"/>
      <c r="O20" s="392"/>
      <c r="P20" s="390"/>
      <c r="Q20" s="391"/>
      <c r="R20" s="391"/>
      <c r="S20" s="391"/>
      <c r="T20" s="391"/>
      <c r="U20" s="392"/>
      <c r="V20" s="374"/>
      <c r="W20" s="370"/>
      <c r="X20" s="370"/>
      <c r="Y20" s="370"/>
      <c r="Z20" s="370"/>
      <c r="AA20" s="371"/>
      <c r="AB20" s="374"/>
      <c r="AC20" s="370"/>
      <c r="AD20" s="370"/>
      <c r="AE20" s="370"/>
      <c r="AF20" s="370"/>
      <c r="AG20" s="371"/>
      <c r="AH20" s="381"/>
      <c r="AI20" s="382"/>
      <c r="AJ20" s="382"/>
      <c r="AK20" s="382"/>
      <c r="AL20" s="382"/>
      <c r="AM20" s="383"/>
      <c r="AN20" s="8"/>
      <c r="AO20" s="337"/>
      <c r="AP20" s="338"/>
      <c r="AQ20" s="338"/>
      <c r="AR20" s="338"/>
      <c r="AS20" s="338"/>
      <c r="AT20" s="339"/>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23"/>
      <c r="C21" s="323"/>
      <c r="D21" s="324"/>
      <c r="E21" s="367"/>
      <c r="F21" s="368"/>
      <c r="G21" s="368"/>
      <c r="H21" s="368"/>
      <c r="I21" s="368"/>
      <c r="J21" s="393"/>
      <c r="K21" s="394"/>
      <c r="L21" s="394"/>
      <c r="M21" s="394"/>
      <c r="N21" s="394"/>
      <c r="O21" s="395"/>
      <c r="P21" s="393"/>
      <c r="Q21" s="394"/>
      <c r="R21" s="394"/>
      <c r="S21" s="394"/>
      <c r="T21" s="394"/>
      <c r="U21" s="395"/>
      <c r="V21" s="378"/>
      <c r="W21" s="379"/>
      <c r="X21" s="379"/>
      <c r="Y21" s="379"/>
      <c r="Z21" s="379"/>
      <c r="AA21" s="380"/>
      <c r="AB21" s="378"/>
      <c r="AC21" s="379"/>
      <c r="AD21" s="379"/>
      <c r="AE21" s="379"/>
      <c r="AF21" s="379"/>
      <c r="AG21" s="380"/>
      <c r="AH21" s="384"/>
      <c r="AI21" s="385"/>
      <c r="AJ21" s="385"/>
      <c r="AK21" s="385"/>
      <c r="AL21" s="385"/>
      <c r="AM21" s="386"/>
      <c r="AN21" s="8"/>
      <c r="AO21" s="340"/>
      <c r="AP21" s="341"/>
      <c r="AQ21" s="341"/>
      <c r="AR21" s="341"/>
      <c r="AS21" s="341"/>
      <c r="AT21" s="342"/>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23"/>
      <c r="C22" s="323"/>
      <c r="D22" s="324"/>
      <c r="E22" s="361" t="s">
        <v>420</v>
      </c>
      <c r="F22" s="362"/>
      <c r="G22" s="362"/>
      <c r="H22" s="362"/>
      <c r="I22" s="363"/>
      <c r="J22" s="396"/>
      <c r="K22" s="397"/>
      <c r="L22" s="397"/>
      <c r="M22" s="397"/>
      <c r="N22" s="397"/>
      <c r="O22" s="398"/>
      <c r="P22" s="396"/>
      <c r="Q22" s="397"/>
      <c r="R22" s="397"/>
      <c r="S22" s="397"/>
      <c r="T22" s="397"/>
      <c r="U22" s="398"/>
      <c r="V22" s="396"/>
      <c r="W22" s="397"/>
      <c r="X22" s="397"/>
      <c r="Y22" s="397"/>
      <c r="Z22" s="397"/>
      <c r="AA22" s="398"/>
      <c r="AB22" s="372"/>
      <c r="AC22" s="373"/>
      <c r="AD22" s="373"/>
      <c r="AE22" s="373"/>
      <c r="AF22" s="373"/>
      <c r="AG22" s="375"/>
      <c r="AH22" s="387"/>
      <c r="AI22" s="388"/>
      <c r="AJ22" s="388"/>
      <c r="AK22" s="388"/>
      <c r="AL22" s="388"/>
      <c r="AM22" s="389"/>
      <c r="AN22" s="8"/>
      <c r="AO22" s="343" t="s">
        <v>151</v>
      </c>
      <c r="AP22" s="344"/>
      <c r="AQ22" s="344"/>
      <c r="AR22" s="344"/>
      <c r="AS22" s="344"/>
      <c r="AT22" s="345"/>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23"/>
      <c r="C23" s="323"/>
      <c r="D23" s="324"/>
      <c r="E23" s="364"/>
      <c r="F23" s="365"/>
      <c r="G23" s="365"/>
      <c r="H23" s="365"/>
      <c r="I23" s="366"/>
      <c r="J23" s="390"/>
      <c r="K23" s="391"/>
      <c r="L23" s="391"/>
      <c r="M23" s="391"/>
      <c r="N23" s="391"/>
      <c r="O23" s="392"/>
      <c r="P23" s="390"/>
      <c r="Q23" s="391"/>
      <c r="R23" s="391"/>
      <c r="S23" s="391"/>
      <c r="T23" s="391"/>
      <c r="U23" s="392"/>
      <c r="V23" s="390"/>
      <c r="W23" s="391"/>
      <c r="X23" s="391"/>
      <c r="Y23" s="391"/>
      <c r="Z23" s="391"/>
      <c r="AA23" s="392"/>
      <c r="AB23" s="374"/>
      <c r="AC23" s="370"/>
      <c r="AD23" s="370"/>
      <c r="AE23" s="370"/>
      <c r="AF23" s="370"/>
      <c r="AG23" s="371"/>
      <c r="AH23" s="381"/>
      <c r="AI23" s="382"/>
      <c r="AJ23" s="382"/>
      <c r="AK23" s="382"/>
      <c r="AL23" s="382"/>
      <c r="AM23" s="383"/>
      <c r="AN23" s="8"/>
      <c r="AO23" s="346"/>
      <c r="AP23" s="347"/>
      <c r="AQ23" s="347"/>
      <c r="AR23" s="347"/>
      <c r="AS23" s="347"/>
      <c r="AT23" s="34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23"/>
      <c r="C24" s="323"/>
      <c r="D24" s="324"/>
      <c r="E24" s="364"/>
      <c r="F24" s="365"/>
      <c r="G24" s="365"/>
      <c r="H24" s="365"/>
      <c r="I24" s="366"/>
      <c r="J24" s="390"/>
      <c r="K24" s="391"/>
      <c r="L24" s="391"/>
      <c r="M24" s="391"/>
      <c r="N24" s="391"/>
      <c r="O24" s="392"/>
      <c r="P24" s="390"/>
      <c r="Q24" s="391"/>
      <c r="R24" s="391"/>
      <c r="S24" s="391"/>
      <c r="T24" s="391"/>
      <c r="U24" s="392"/>
      <c r="V24" s="390"/>
      <c r="W24" s="391"/>
      <c r="X24" s="391"/>
      <c r="Y24" s="391"/>
      <c r="Z24" s="391"/>
      <c r="AA24" s="392"/>
      <c r="AB24" s="374"/>
      <c r="AC24" s="370"/>
      <c r="AD24" s="370"/>
      <c r="AE24" s="370"/>
      <c r="AF24" s="370"/>
      <c r="AG24" s="371"/>
      <c r="AH24" s="381"/>
      <c r="AI24" s="382"/>
      <c r="AJ24" s="382"/>
      <c r="AK24" s="382"/>
      <c r="AL24" s="382"/>
      <c r="AM24" s="383"/>
      <c r="AN24" s="8"/>
      <c r="AO24" s="346"/>
      <c r="AP24" s="347"/>
      <c r="AQ24" s="347"/>
      <c r="AR24" s="347"/>
      <c r="AS24" s="347"/>
      <c r="AT24" s="34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23"/>
      <c r="C25" s="323"/>
      <c r="D25" s="324"/>
      <c r="E25" s="364"/>
      <c r="F25" s="365"/>
      <c r="G25" s="365"/>
      <c r="H25" s="365"/>
      <c r="I25" s="366"/>
      <c r="J25" s="390"/>
      <c r="K25" s="391"/>
      <c r="L25" s="391"/>
      <c r="M25" s="391"/>
      <c r="N25" s="391"/>
      <c r="O25" s="392"/>
      <c r="P25" s="390"/>
      <c r="Q25" s="391"/>
      <c r="R25" s="391"/>
      <c r="S25" s="391"/>
      <c r="T25" s="391"/>
      <c r="U25" s="392"/>
      <c r="V25" s="390"/>
      <c r="W25" s="391"/>
      <c r="X25" s="391"/>
      <c r="Y25" s="391"/>
      <c r="Z25" s="391"/>
      <c r="AA25" s="392"/>
      <c r="AB25" s="374"/>
      <c r="AC25" s="370"/>
      <c r="AD25" s="370"/>
      <c r="AE25" s="370"/>
      <c r="AF25" s="370"/>
      <c r="AG25" s="371"/>
      <c r="AH25" s="381"/>
      <c r="AI25" s="382"/>
      <c r="AJ25" s="382"/>
      <c r="AK25" s="382"/>
      <c r="AL25" s="382"/>
      <c r="AM25" s="383"/>
      <c r="AN25" s="8"/>
      <c r="AO25" s="346"/>
      <c r="AP25" s="347"/>
      <c r="AQ25" s="347"/>
      <c r="AR25" s="347"/>
      <c r="AS25" s="347"/>
      <c r="AT25" s="34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23"/>
      <c r="C26" s="323"/>
      <c r="D26" s="324"/>
      <c r="E26" s="364"/>
      <c r="F26" s="365"/>
      <c r="G26" s="365"/>
      <c r="H26" s="365"/>
      <c r="I26" s="366"/>
      <c r="J26" s="390"/>
      <c r="K26" s="391"/>
      <c r="L26" s="391"/>
      <c r="M26" s="391"/>
      <c r="N26" s="391"/>
      <c r="O26" s="392"/>
      <c r="P26" s="390"/>
      <c r="Q26" s="391"/>
      <c r="R26" s="391"/>
      <c r="S26" s="391"/>
      <c r="T26" s="391"/>
      <c r="U26" s="392"/>
      <c r="V26" s="390"/>
      <c r="W26" s="391"/>
      <c r="X26" s="391"/>
      <c r="Y26" s="391"/>
      <c r="Z26" s="391"/>
      <c r="AA26" s="392"/>
      <c r="AB26" s="374"/>
      <c r="AC26" s="370"/>
      <c r="AD26" s="370"/>
      <c r="AE26" s="370"/>
      <c r="AF26" s="370"/>
      <c r="AG26" s="371"/>
      <c r="AH26" s="381"/>
      <c r="AI26" s="382"/>
      <c r="AJ26" s="382"/>
      <c r="AK26" s="382"/>
      <c r="AL26" s="382"/>
      <c r="AM26" s="383"/>
      <c r="AN26" s="8"/>
      <c r="AO26" s="346"/>
      <c r="AP26" s="347"/>
      <c r="AQ26" s="347"/>
      <c r="AR26" s="347"/>
      <c r="AS26" s="347"/>
      <c r="AT26" s="34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23"/>
      <c r="C27" s="323"/>
      <c r="D27" s="324"/>
      <c r="E27" s="364"/>
      <c r="F27" s="365"/>
      <c r="G27" s="365"/>
      <c r="H27" s="365"/>
      <c r="I27" s="366"/>
      <c r="J27" s="390"/>
      <c r="K27" s="391"/>
      <c r="L27" s="391"/>
      <c r="M27" s="391"/>
      <c r="N27" s="391"/>
      <c r="O27" s="392"/>
      <c r="P27" s="390"/>
      <c r="Q27" s="391"/>
      <c r="R27" s="391"/>
      <c r="S27" s="391"/>
      <c r="T27" s="391"/>
      <c r="U27" s="392"/>
      <c r="V27" s="390"/>
      <c r="W27" s="391"/>
      <c r="X27" s="391"/>
      <c r="Y27" s="391"/>
      <c r="Z27" s="391"/>
      <c r="AA27" s="392"/>
      <c r="AB27" s="374"/>
      <c r="AC27" s="370"/>
      <c r="AD27" s="370"/>
      <c r="AE27" s="370"/>
      <c r="AF27" s="370"/>
      <c r="AG27" s="371"/>
      <c r="AH27" s="381"/>
      <c r="AI27" s="382"/>
      <c r="AJ27" s="382"/>
      <c r="AK27" s="382"/>
      <c r="AL27" s="382"/>
      <c r="AM27" s="383"/>
      <c r="AN27" s="8"/>
      <c r="AO27" s="346"/>
      <c r="AP27" s="347"/>
      <c r="AQ27" s="347"/>
      <c r="AR27" s="347"/>
      <c r="AS27" s="347"/>
      <c r="AT27" s="34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23"/>
      <c r="C28" s="323"/>
      <c r="D28" s="324"/>
      <c r="E28" s="364"/>
      <c r="F28" s="365"/>
      <c r="G28" s="365"/>
      <c r="H28" s="365"/>
      <c r="I28" s="366"/>
      <c r="J28" s="390"/>
      <c r="K28" s="391"/>
      <c r="L28" s="391"/>
      <c r="M28" s="391"/>
      <c r="N28" s="391"/>
      <c r="O28" s="392"/>
      <c r="P28" s="390"/>
      <c r="Q28" s="391"/>
      <c r="R28" s="391"/>
      <c r="S28" s="391"/>
      <c r="T28" s="391"/>
      <c r="U28" s="392"/>
      <c r="V28" s="390"/>
      <c r="W28" s="391"/>
      <c r="X28" s="391"/>
      <c r="Y28" s="391"/>
      <c r="Z28" s="391"/>
      <c r="AA28" s="392"/>
      <c r="AB28" s="374"/>
      <c r="AC28" s="370"/>
      <c r="AD28" s="370"/>
      <c r="AE28" s="370"/>
      <c r="AF28" s="370"/>
      <c r="AG28" s="371"/>
      <c r="AH28" s="381"/>
      <c r="AI28" s="382"/>
      <c r="AJ28" s="382"/>
      <c r="AK28" s="382"/>
      <c r="AL28" s="382"/>
      <c r="AM28" s="383"/>
      <c r="AN28" s="8"/>
      <c r="AO28" s="346"/>
      <c r="AP28" s="347"/>
      <c r="AQ28" s="347"/>
      <c r="AR28" s="347"/>
      <c r="AS28" s="347"/>
      <c r="AT28" s="34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23"/>
      <c r="C29" s="323"/>
      <c r="D29" s="324"/>
      <c r="E29" s="367"/>
      <c r="F29" s="368"/>
      <c r="G29" s="368"/>
      <c r="H29" s="368"/>
      <c r="I29" s="369"/>
      <c r="J29" s="390"/>
      <c r="K29" s="391"/>
      <c r="L29" s="391"/>
      <c r="M29" s="391"/>
      <c r="N29" s="391"/>
      <c r="O29" s="392"/>
      <c r="P29" s="393"/>
      <c r="Q29" s="394"/>
      <c r="R29" s="394"/>
      <c r="S29" s="394"/>
      <c r="T29" s="394"/>
      <c r="U29" s="395"/>
      <c r="V29" s="393"/>
      <c r="W29" s="394"/>
      <c r="X29" s="394"/>
      <c r="Y29" s="394"/>
      <c r="Z29" s="394"/>
      <c r="AA29" s="395"/>
      <c r="AB29" s="378"/>
      <c r="AC29" s="379"/>
      <c r="AD29" s="379"/>
      <c r="AE29" s="379"/>
      <c r="AF29" s="379"/>
      <c r="AG29" s="380"/>
      <c r="AH29" s="384"/>
      <c r="AI29" s="385"/>
      <c r="AJ29" s="385"/>
      <c r="AK29" s="385"/>
      <c r="AL29" s="385"/>
      <c r="AM29" s="386"/>
      <c r="AN29" s="8"/>
      <c r="AO29" s="349"/>
      <c r="AP29" s="350"/>
      <c r="AQ29" s="350"/>
      <c r="AR29" s="350"/>
      <c r="AS29" s="350"/>
      <c r="AT29" s="351"/>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23"/>
      <c r="C30" s="323"/>
      <c r="D30" s="324"/>
      <c r="E30" s="361" t="s">
        <v>421</v>
      </c>
      <c r="F30" s="362"/>
      <c r="G30" s="362"/>
      <c r="H30" s="362"/>
      <c r="I30" s="362"/>
      <c r="J30" s="405"/>
      <c r="K30" s="406"/>
      <c r="L30" s="406"/>
      <c r="M30" s="406"/>
      <c r="N30" s="406"/>
      <c r="O30" s="407"/>
      <c r="P30" s="397"/>
      <c r="Q30" s="397"/>
      <c r="R30" s="397"/>
      <c r="S30" s="397"/>
      <c r="T30" s="397"/>
      <c r="U30" s="398"/>
      <c r="V30" s="396"/>
      <c r="W30" s="397"/>
      <c r="X30" s="397"/>
      <c r="Y30" s="397"/>
      <c r="Z30" s="397"/>
      <c r="AA30" s="398"/>
      <c r="AB30" s="372"/>
      <c r="AC30" s="373"/>
      <c r="AD30" s="373"/>
      <c r="AE30" s="373"/>
      <c r="AF30" s="373"/>
      <c r="AG30" s="375"/>
      <c r="AH30" s="387"/>
      <c r="AI30" s="388"/>
      <c r="AJ30" s="388"/>
      <c r="AK30" s="388"/>
      <c r="AL30" s="388"/>
      <c r="AM30" s="389"/>
      <c r="AN30" s="8"/>
      <c r="AO30" s="352" t="s">
        <v>422</v>
      </c>
      <c r="AP30" s="353"/>
      <c r="AQ30" s="353"/>
      <c r="AR30" s="353"/>
      <c r="AS30" s="353"/>
      <c r="AT30" s="354"/>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23"/>
      <c r="C31" s="323"/>
      <c r="D31" s="324"/>
      <c r="E31" s="364"/>
      <c r="F31" s="365"/>
      <c r="G31" s="365"/>
      <c r="H31" s="365"/>
      <c r="I31" s="365"/>
      <c r="J31" s="401"/>
      <c r="K31" s="399"/>
      <c r="L31" s="399"/>
      <c r="M31" s="399"/>
      <c r="N31" s="399"/>
      <c r="O31" s="400"/>
      <c r="P31" s="391"/>
      <c r="Q31" s="391"/>
      <c r="R31" s="391"/>
      <c r="S31" s="391"/>
      <c r="T31" s="391"/>
      <c r="U31" s="392"/>
      <c r="V31" s="390"/>
      <c r="W31" s="391"/>
      <c r="X31" s="391"/>
      <c r="Y31" s="391"/>
      <c r="Z31" s="391"/>
      <c r="AA31" s="392"/>
      <c r="AB31" s="374"/>
      <c r="AC31" s="370"/>
      <c r="AD31" s="370"/>
      <c r="AE31" s="370"/>
      <c r="AF31" s="370"/>
      <c r="AG31" s="371"/>
      <c r="AH31" s="381"/>
      <c r="AI31" s="382"/>
      <c r="AJ31" s="382"/>
      <c r="AK31" s="382"/>
      <c r="AL31" s="382"/>
      <c r="AM31" s="383"/>
      <c r="AN31" s="8"/>
      <c r="AO31" s="355"/>
      <c r="AP31" s="356"/>
      <c r="AQ31" s="356"/>
      <c r="AR31" s="356"/>
      <c r="AS31" s="356"/>
      <c r="AT31" s="357"/>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23"/>
      <c r="C32" s="323"/>
      <c r="D32" s="324"/>
      <c r="E32" s="364"/>
      <c r="F32" s="365"/>
      <c r="G32" s="365"/>
      <c r="H32" s="365"/>
      <c r="I32" s="365"/>
      <c r="J32" s="401"/>
      <c r="K32" s="399"/>
      <c r="L32" s="399"/>
      <c r="M32" s="399"/>
      <c r="N32" s="399"/>
      <c r="O32" s="400"/>
      <c r="P32" s="391"/>
      <c r="Q32" s="391"/>
      <c r="R32" s="391"/>
      <c r="S32" s="391"/>
      <c r="T32" s="391"/>
      <c r="U32" s="392"/>
      <c r="V32" s="390"/>
      <c r="W32" s="391"/>
      <c r="X32" s="391"/>
      <c r="Y32" s="391"/>
      <c r="Z32" s="391"/>
      <c r="AA32" s="392"/>
      <c r="AB32" s="374"/>
      <c r="AC32" s="370"/>
      <c r="AD32" s="370"/>
      <c r="AE32" s="370"/>
      <c r="AF32" s="370"/>
      <c r="AG32" s="371"/>
      <c r="AH32" s="381"/>
      <c r="AI32" s="382"/>
      <c r="AJ32" s="382"/>
      <c r="AK32" s="382"/>
      <c r="AL32" s="382"/>
      <c r="AM32" s="383"/>
      <c r="AN32" s="8"/>
      <c r="AO32" s="355"/>
      <c r="AP32" s="356"/>
      <c r="AQ32" s="356"/>
      <c r="AR32" s="356"/>
      <c r="AS32" s="356"/>
      <c r="AT32" s="357"/>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23"/>
      <c r="C33" s="323"/>
      <c r="D33" s="324"/>
      <c r="E33" s="364"/>
      <c r="F33" s="365"/>
      <c r="G33" s="365"/>
      <c r="H33" s="365"/>
      <c r="I33" s="365"/>
      <c r="J33" s="401"/>
      <c r="K33" s="399"/>
      <c r="L33" s="399"/>
      <c r="M33" s="399"/>
      <c r="N33" s="399"/>
      <c r="O33" s="400"/>
      <c r="P33" s="391"/>
      <c r="Q33" s="391"/>
      <c r="R33" s="391"/>
      <c r="S33" s="391"/>
      <c r="T33" s="391"/>
      <c r="U33" s="392"/>
      <c r="V33" s="390"/>
      <c r="W33" s="391"/>
      <c r="X33" s="391"/>
      <c r="Y33" s="391"/>
      <c r="Z33" s="391"/>
      <c r="AA33" s="392"/>
      <c r="AB33" s="374"/>
      <c r="AC33" s="370"/>
      <c r="AD33" s="370"/>
      <c r="AE33" s="370"/>
      <c r="AF33" s="370"/>
      <c r="AG33" s="371"/>
      <c r="AH33" s="381"/>
      <c r="AI33" s="382"/>
      <c r="AJ33" s="382"/>
      <c r="AK33" s="382"/>
      <c r="AL33" s="382"/>
      <c r="AM33" s="383"/>
      <c r="AN33" s="8"/>
      <c r="AO33" s="355"/>
      <c r="AP33" s="356"/>
      <c r="AQ33" s="356"/>
      <c r="AR33" s="356"/>
      <c r="AS33" s="356"/>
      <c r="AT33" s="357"/>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23"/>
      <c r="C34" s="323"/>
      <c r="D34" s="324"/>
      <c r="E34" s="364"/>
      <c r="F34" s="365"/>
      <c r="G34" s="365"/>
      <c r="H34" s="365"/>
      <c r="I34" s="365"/>
      <c r="J34" s="401"/>
      <c r="K34" s="399"/>
      <c r="L34" s="399"/>
      <c r="M34" s="399"/>
      <c r="N34" s="399"/>
      <c r="O34" s="400"/>
      <c r="P34" s="391"/>
      <c r="Q34" s="391"/>
      <c r="R34" s="391"/>
      <c r="S34" s="391"/>
      <c r="T34" s="391"/>
      <c r="U34" s="392"/>
      <c r="V34" s="390"/>
      <c r="W34" s="391"/>
      <c r="X34" s="391"/>
      <c r="Y34" s="391"/>
      <c r="Z34" s="391"/>
      <c r="AA34" s="392"/>
      <c r="AB34" s="374"/>
      <c r="AC34" s="370"/>
      <c r="AD34" s="370"/>
      <c r="AE34" s="370"/>
      <c r="AF34" s="370"/>
      <c r="AG34" s="371"/>
      <c r="AH34" s="381"/>
      <c r="AI34" s="382"/>
      <c r="AJ34" s="382"/>
      <c r="AK34" s="382"/>
      <c r="AL34" s="382"/>
      <c r="AM34" s="383"/>
      <c r="AN34" s="8"/>
      <c r="AO34" s="355"/>
      <c r="AP34" s="356"/>
      <c r="AQ34" s="356"/>
      <c r="AR34" s="356"/>
      <c r="AS34" s="356"/>
      <c r="AT34" s="357"/>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23"/>
      <c r="C35" s="323"/>
      <c r="D35" s="324"/>
      <c r="E35" s="364"/>
      <c r="F35" s="365"/>
      <c r="G35" s="365"/>
      <c r="H35" s="365"/>
      <c r="I35" s="365"/>
      <c r="J35" s="401"/>
      <c r="K35" s="399"/>
      <c r="L35" s="399"/>
      <c r="M35" s="399"/>
      <c r="N35" s="399"/>
      <c r="O35" s="400"/>
      <c r="P35" s="391"/>
      <c r="Q35" s="391"/>
      <c r="R35" s="391"/>
      <c r="S35" s="391"/>
      <c r="T35" s="391"/>
      <c r="U35" s="392"/>
      <c r="V35" s="390"/>
      <c r="W35" s="391"/>
      <c r="X35" s="391"/>
      <c r="Y35" s="391"/>
      <c r="Z35" s="391"/>
      <c r="AA35" s="392"/>
      <c r="AB35" s="374"/>
      <c r="AC35" s="370"/>
      <c r="AD35" s="370"/>
      <c r="AE35" s="370"/>
      <c r="AF35" s="370"/>
      <c r="AG35" s="371"/>
      <c r="AH35" s="381"/>
      <c r="AI35" s="382"/>
      <c r="AJ35" s="382"/>
      <c r="AK35" s="382"/>
      <c r="AL35" s="382"/>
      <c r="AM35" s="383"/>
      <c r="AN35" s="8"/>
      <c r="AO35" s="355"/>
      <c r="AP35" s="356"/>
      <c r="AQ35" s="356"/>
      <c r="AR35" s="356"/>
      <c r="AS35" s="356"/>
      <c r="AT35" s="357"/>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23"/>
      <c r="C36" s="323"/>
      <c r="D36" s="324"/>
      <c r="E36" s="364"/>
      <c r="F36" s="365"/>
      <c r="G36" s="365"/>
      <c r="H36" s="365"/>
      <c r="I36" s="365"/>
      <c r="J36" s="401"/>
      <c r="K36" s="399"/>
      <c r="L36" s="399"/>
      <c r="M36" s="399"/>
      <c r="N36" s="399"/>
      <c r="O36" s="400"/>
      <c r="P36" s="391"/>
      <c r="Q36" s="391"/>
      <c r="R36" s="391"/>
      <c r="S36" s="391"/>
      <c r="T36" s="391"/>
      <c r="U36" s="392"/>
      <c r="V36" s="390"/>
      <c r="W36" s="391"/>
      <c r="X36" s="391"/>
      <c r="Y36" s="391"/>
      <c r="Z36" s="391"/>
      <c r="AA36" s="392"/>
      <c r="AB36" s="374"/>
      <c r="AC36" s="370"/>
      <c r="AD36" s="370"/>
      <c r="AE36" s="370"/>
      <c r="AF36" s="370"/>
      <c r="AG36" s="371"/>
      <c r="AH36" s="381"/>
      <c r="AI36" s="382"/>
      <c r="AJ36" s="382"/>
      <c r="AK36" s="382"/>
      <c r="AL36" s="382"/>
      <c r="AM36" s="383"/>
      <c r="AN36" s="8"/>
      <c r="AO36" s="355"/>
      <c r="AP36" s="356"/>
      <c r="AQ36" s="356"/>
      <c r="AR36" s="356"/>
      <c r="AS36" s="356"/>
      <c r="AT36" s="357"/>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23"/>
      <c r="C37" s="323"/>
      <c r="D37" s="324"/>
      <c r="E37" s="367"/>
      <c r="F37" s="368"/>
      <c r="G37" s="368"/>
      <c r="H37" s="368"/>
      <c r="I37" s="368"/>
      <c r="J37" s="402"/>
      <c r="K37" s="403"/>
      <c r="L37" s="403"/>
      <c r="M37" s="403"/>
      <c r="N37" s="403"/>
      <c r="O37" s="404"/>
      <c r="P37" s="394"/>
      <c r="Q37" s="394"/>
      <c r="R37" s="394"/>
      <c r="S37" s="394"/>
      <c r="T37" s="394"/>
      <c r="U37" s="395"/>
      <c r="V37" s="393"/>
      <c r="W37" s="394"/>
      <c r="X37" s="394"/>
      <c r="Y37" s="394"/>
      <c r="Z37" s="394"/>
      <c r="AA37" s="395"/>
      <c r="AB37" s="378"/>
      <c r="AC37" s="379"/>
      <c r="AD37" s="379"/>
      <c r="AE37" s="379"/>
      <c r="AF37" s="379"/>
      <c r="AG37" s="380"/>
      <c r="AH37" s="384"/>
      <c r="AI37" s="385"/>
      <c r="AJ37" s="385"/>
      <c r="AK37" s="385"/>
      <c r="AL37" s="385"/>
      <c r="AM37" s="386"/>
      <c r="AN37" s="8"/>
      <c r="AO37" s="358"/>
      <c r="AP37" s="359"/>
      <c r="AQ37" s="359"/>
      <c r="AR37" s="359"/>
      <c r="AS37" s="359"/>
      <c r="AT37" s="360"/>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23"/>
      <c r="C38" s="323"/>
      <c r="D38" s="324"/>
      <c r="E38" s="361" t="s">
        <v>423</v>
      </c>
      <c r="F38" s="362"/>
      <c r="G38" s="362"/>
      <c r="H38" s="362"/>
      <c r="I38" s="363"/>
      <c r="J38" s="405"/>
      <c r="K38" s="406"/>
      <c r="L38" s="406"/>
      <c r="M38" s="406"/>
      <c r="N38" s="406"/>
      <c r="O38" s="407"/>
      <c r="P38" s="405"/>
      <c r="Q38" s="406"/>
      <c r="R38" s="406"/>
      <c r="S38" s="406"/>
      <c r="T38" s="406"/>
      <c r="U38" s="407"/>
      <c r="V38" s="396"/>
      <c r="W38" s="397"/>
      <c r="X38" s="397"/>
      <c r="Y38" s="397"/>
      <c r="Z38" s="397"/>
      <c r="AA38" s="398"/>
      <c r="AB38" s="372"/>
      <c r="AC38" s="373"/>
      <c r="AD38" s="373"/>
      <c r="AE38" s="373"/>
      <c r="AF38" s="373"/>
      <c r="AG38" s="375"/>
      <c r="AH38" s="387"/>
      <c r="AI38" s="388"/>
      <c r="AJ38" s="388"/>
      <c r="AK38" s="388"/>
      <c r="AL38" s="388"/>
      <c r="AM38" s="389"/>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23"/>
      <c r="C39" s="323"/>
      <c r="D39" s="324"/>
      <c r="E39" s="364"/>
      <c r="F39" s="365"/>
      <c r="G39" s="365"/>
      <c r="H39" s="365"/>
      <c r="I39" s="366"/>
      <c r="J39" s="401"/>
      <c r="K39" s="399"/>
      <c r="L39" s="399"/>
      <c r="M39" s="399"/>
      <c r="N39" s="399"/>
      <c r="O39" s="400"/>
      <c r="P39" s="401"/>
      <c r="Q39" s="399"/>
      <c r="R39" s="399"/>
      <c r="S39" s="399"/>
      <c r="T39" s="399"/>
      <c r="U39" s="400"/>
      <c r="V39" s="390"/>
      <c r="W39" s="391"/>
      <c r="X39" s="391"/>
      <c r="Y39" s="391"/>
      <c r="Z39" s="391"/>
      <c r="AA39" s="392"/>
      <c r="AB39" s="374"/>
      <c r="AC39" s="370"/>
      <c r="AD39" s="370"/>
      <c r="AE39" s="370"/>
      <c r="AF39" s="370"/>
      <c r="AG39" s="371"/>
      <c r="AH39" s="381"/>
      <c r="AI39" s="382"/>
      <c r="AJ39" s="382"/>
      <c r="AK39" s="382"/>
      <c r="AL39" s="382"/>
      <c r="AM39" s="383"/>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23"/>
      <c r="C40" s="323"/>
      <c r="D40" s="324"/>
      <c r="E40" s="364"/>
      <c r="F40" s="365"/>
      <c r="G40" s="365"/>
      <c r="H40" s="365"/>
      <c r="I40" s="366"/>
      <c r="J40" s="401"/>
      <c r="K40" s="399"/>
      <c r="L40" s="399"/>
      <c r="M40" s="399"/>
      <c r="N40" s="399"/>
      <c r="O40" s="400"/>
      <c r="P40" s="401"/>
      <c r="Q40" s="399"/>
      <c r="R40" s="399"/>
      <c r="S40" s="399"/>
      <c r="T40" s="399"/>
      <c r="U40" s="400"/>
      <c r="V40" s="390"/>
      <c r="W40" s="391"/>
      <c r="X40" s="391"/>
      <c r="Y40" s="391"/>
      <c r="Z40" s="391"/>
      <c r="AA40" s="392"/>
      <c r="AB40" s="374"/>
      <c r="AC40" s="370"/>
      <c r="AD40" s="370"/>
      <c r="AE40" s="370"/>
      <c r="AF40" s="370"/>
      <c r="AG40" s="371"/>
      <c r="AH40" s="381"/>
      <c r="AI40" s="382"/>
      <c r="AJ40" s="382"/>
      <c r="AK40" s="382"/>
      <c r="AL40" s="382"/>
      <c r="AM40" s="383"/>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23"/>
      <c r="C41" s="323"/>
      <c r="D41" s="324"/>
      <c r="E41" s="364"/>
      <c r="F41" s="365"/>
      <c r="G41" s="365"/>
      <c r="H41" s="365"/>
      <c r="I41" s="366"/>
      <c r="J41" s="401"/>
      <c r="K41" s="399"/>
      <c r="L41" s="399"/>
      <c r="M41" s="399"/>
      <c r="N41" s="399"/>
      <c r="O41" s="400"/>
      <c r="P41" s="401"/>
      <c r="Q41" s="399"/>
      <c r="R41" s="399"/>
      <c r="S41" s="399"/>
      <c r="T41" s="399"/>
      <c r="U41" s="400"/>
      <c r="V41" s="390"/>
      <c r="W41" s="391"/>
      <c r="X41" s="391"/>
      <c r="Y41" s="391"/>
      <c r="Z41" s="391"/>
      <c r="AA41" s="392"/>
      <c r="AB41" s="374"/>
      <c r="AC41" s="370"/>
      <c r="AD41" s="370"/>
      <c r="AE41" s="370"/>
      <c r="AF41" s="370"/>
      <c r="AG41" s="371"/>
      <c r="AH41" s="381"/>
      <c r="AI41" s="382"/>
      <c r="AJ41" s="382"/>
      <c r="AK41" s="382"/>
      <c r="AL41" s="382"/>
      <c r="AM41" s="383"/>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23"/>
      <c r="C42" s="323"/>
      <c r="D42" s="324"/>
      <c r="E42" s="364"/>
      <c r="F42" s="365"/>
      <c r="G42" s="365"/>
      <c r="H42" s="365"/>
      <c r="I42" s="366"/>
      <c r="J42" s="401"/>
      <c r="K42" s="399"/>
      <c r="L42" s="399"/>
      <c r="M42" s="399"/>
      <c r="N42" s="399"/>
      <c r="O42" s="400"/>
      <c r="P42" s="401"/>
      <c r="Q42" s="399"/>
      <c r="R42" s="399"/>
      <c r="S42" s="399"/>
      <c r="T42" s="399"/>
      <c r="U42" s="400"/>
      <c r="V42" s="390"/>
      <c r="W42" s="391"/>
      <c r="X42" s="391"/>
      <c r="Y42" s="391"/>
      <c r="Z42" s="391"/>
      <c r="AA42" s="392"/>
      <c r="AB42" s="374"/>
      <c r="AC42" s="370"/>
      <c r="AD42" s="370"/>
      <c r="AE42" s="370"/>
      <c r="AF42" s="370"/>
      <c r="AG42" s="371"/>
      <c r="AH42" s="381"/>
      <c r="AI42" s="382"/>
      <c r="AJ42" s="382"/>
      <c r="AK42" s="382"/>
      <c r="AL42" s="382"/>
      <c r="AM42" s="383"/>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23"/>
      <c r="C43" s="323"/>
      <c r="D43" s="324"/>
      <c r="E43" s="364"/>
      <c r="F43" s="365"/>
      <c r="G43" s="365"/>
      <c r="H43" s="365"/>
      <c r="I43" s="366"/>
      <c r="J43" s="401"/>
      <c r="K43" s="399"/>
      <c r="L43" s="399"/>
      <c r="M43" s="399"/>
      <c r="N43" s="399"/>
      <c r="O43" s="400"/>
      <c r="P43" s="401"/>
      <c r="Q43" s="399"/>
      <c r="R43" s="399"/>
      <c r="S43" s="399"/>
      <c r="T43" s="399"/>
      <c r="U43" s="400"/>
      <c r="V43" s="390"/>
      <c r="W43" s="391"/>
      <c r="X43" s="391"/>
      <c r="Y43" s="391"/>
      <c r="Z43" s="391"/>
      <c r="AA43" s="392"/>
      <c r="AB43" s="374"/>
      <c r="AC43" s="370"/>
      <c r="AD43" s="370"/>
      <c r="AE43" s="370"/>
      <c r="AF43" s="370"/>
      <c r="AG43" s="371"/>
      <c r="AH43" s="381"/>
      <c r="AI43" s="382"/>
      <c r="AJ43" s="382"/>
      <c r="AK43" s="382"/>
      <c r="AL43" s="382"/>
      <c r="AM43" s="383"/>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23"/>
      <c r="C44" s="323"/>
      <c r="D44" s="324"/>
      <c r="E44" s="364"/>
      <c r="F44" s="365"/>
      <c r="G44" s="365"/>
      <c r="H44" s="365"/>
      <c r="I44" s="366"/>
      <c r="J44" s="401"/>
      <c r="K44" s="399"/>
      <c r="L44" s="399"/>
      <c r="M44" s="399"/>
      <c r="N44" s="399"/>
      <c r="O44" s="400"/>
      <c r="P44" s="401"/>
      <c r="Q44" s="399"/>
      <c r="R44" s="399"/>
      <c r="S44" s="399"/>
      <c r="T44" s="399"/>
      <c r="U44" s="400"/>
      <c r="V44" s="390"/>
      <c r="W44" s="391"/>
      <c r="X44" s="391"/>
      <c r="Y44" s="391"/>
      <c r="Z44" s="391"/>
      <c r="AA44" s="392"/>
      <c r="AB44" s="374"/>
      <c r="AC44" s="370"/>
      <c r="AD44" s="370"/>
      <c r="AE44" s="370"/>
      <c r="AF44" s="370"/>
      <c r="AG44" s="371"/>
      <c r="AH44" s="381"/>
      <c r="AI44" s="382"/>
      <c r="AJ44" s="382"/>
      <c r="AK44" s="382"/>
      <c r="AL44" s="382"/>
      <c r="AM44" s="383"/>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23"/>
      <c r="C45" s="323"/>
      <c r="D45" s="324"/>
      <c r="E45" s="367"/>
      <c r="F45" s="368"/>
      <c r="G45" s="368"/>
      <c r="H45" s="368"/>
      <c r="I45" s="369"/>
      <c r="J45" s="402"/>
      <c r="K45" s="403"/>
      <c r="L45" s="403"/>
      <c r="M45" s="403"/>
      <c r="N45" s="403"/>
      <c r="O45" s="404"/>
      <c r="P45" s="402"/>
      <c r="Q45" s="403"/>
      <c r="R45" s="403"/>
      <c r="S45" s="403"/>
      <c r="T45" s="403"/>
      <c r="U45" s="404"/>
      <c r="V45" s="393"/>
      <c r="W45" s="394"/>
      <c r="X45" s="394"/>
      <c r="Y45" s="394"/>
      <c r="Z45" s="394"/>
      <c r="AA45" s="395"/>
      <c r="AB45" s="378"/>
      <c r="AC45" s="379"/>
      <c r="AD45" s="379"/>
      <c r="AE45" s="379"/>
      <c r="AF45" s="379"/>
      <c r="AG45" s="380"/>
      <c r="AH45" s="384"/>
      <c r="AI45" s="385"/>
      <c r="AJ45" s="385"/>
      <c r="AK45" s="385"/>
      <c r="AL45" s="385"/>
      <c r="AM45" s="386"/>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1" t="s">
        <v>424</v>
      </c>
      <c r="K46" s="362"/>
      <c r="L46" s="362"/>
      <c r="M46" s="362"/>
      <c r="N46" s="362"/>
      <c r="O46" s="363"/>
      <c r="P46" s="361" t="s">
        <v>425</v>
      </c>
      <c r="Q46" s="362"/>
      <c r="R46" s="362"/>
      <c r="S46" s="362"/>
      <c r="T46" s="362"/>
      <c r="U46" s="363"/>
      <c r="V46" s="361" t="s">
        <v>426</v>
      </c>
      <c r="W46" s="362"/>
      <c r="X46" s="362"/>
      <c r="Y46" s="362"/>
      <c r="Z46" s="362"/>
      <c r="AA46" s="363"/>
      <c r="AB46" s="361" t="s">
        <v>427</v>
      </c>
      <c r="AC46" s="377"/>
      <c r="AD46" s="362"/>
      <c r="AE46" s="362"/>
      <c r="AF46" s="362"/>
      <c r="AG46" s="363"/>
      <c r="AH46" s="361" t="s">
        <v>428</v>
      </c>
      <c r="AI46" s="362"/>
      <c r="AJ46" s="362"/>
      <c r="AK46" s="362"/>
      <c r="AL46" s="362"/>
      <c r="AM46" s="363"/>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64"/>
      <c r="K47" s="365"/>
      <c r="L47" s="365"/>
      <c r="M47" s="365"/>
      <c r="N47" s="365"/>
      <c r="O47" s="366"/>
      <c r="P47" s="364"/>
      <c r="Q47" s="365"/>
      <c r="R47" s="365"/>
      <c r="S47" s="365"/>
      <c r="T47" s="365"/>
      <c r="U47" s="366"/>
      <c r="V47" s="364"/>
      <c r="W47" s="365"/>
      <c r="X47" s="365"/>
      <c r="Y47" s="365"/>
      <c r="Z47" s="365"/>
      <c r="AA47" s="366"/>
      <c r="AB47" s="364"/>
      <c r="AC47" s="365"/>
      <c r="AD47" s="365"/>
      <c r="AE47" s="365"/>
      <c r="AF47" s="365"/>
      <c r="AG47" s="366"/>
      <c r="AH47" s="364"/>
      <c r="AI47" s="365"/>
      <c r="AJ47" s="365"/>
      <c r="AK47" s="365"/>
      <c r="AL47" s="365"/>
      <c r="AM47" s="366"/>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64"/>
      <c r="K48" s="365"/>
      <c r="L48" s="365"/>
      <c r="M48" s="365"/>
      <c r="N48" s="365"/>
      <c r="O48" s="366"/>
      <c r="P48" s="364"/>
      <c r="Q48" s="365"/>
      <c r="R48" s="365"/>
      <c r="S48" s="365"/>
      <c r="T48" s="365"/>
      <c r="U48" s="366"/>
      <c r="V48" s="364"/>
      <c r="W48" s="365"/>
      <c r="X48" s="365"/>
      <c r="Y48" s="365"/>
      <c r="Z48" s="365"/>
      <c r="AA48" s="366"/>
      <c r="AB48" s="364"/>
      <c r="AC48" s="365"/>
      <c r="AD48" s="365"/>
      <c r="AE48" s="365"/>
      <c r="AF48" s="365"/>
      <c r="AG48" s="366"/>
      <c r="AH48" s="364"/>
      <c r="AI48" s="365"/>
      <c r="AJ48" s="365"/>
      <c r="AK48" s="365"/>
      <c r="AL48" s="365"/>
      <c r="AM48" s="366"/>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64"/>
      <c r="K49" s="365"/>
      <c r="L49" s="365"/>
      <c r="M49" s="365"/>
      <c r="N49" s="365"/>
      <c r="O49" s="366"/>
      <c r="P49" s="364"/>
      <c r="Q49" s="365"/>
      <c r="R49" s="365"/>
      <c r="S49" s="365"/>
      <c r="T49" s="365"/>
      <c r="U49" s="366"/>
      <c r="V49" s="364"/>
      <c r="W49" s="365"/>
      <c r="X49" s="365"/>
      <c r="Y49" s="365"/>
      <c r="Z49" s="365"/>
      <c r="AA49" s="366"/>
      <c r="AB49" s="364"/>
      <c r="AC49" s="365"/>
      <c r="AD49" s="365"/>
      <c r="AE49" s="365"/>
      <c r="AF49" s="365"/>
      <c r="AG49" s="366"/>
      <c r="AH49" s="364"/>
      <c r="AI49" s="365"/>
      <c r="AJ49" s="365"/>
      <c r="AK49" s="365"/>
      <c r="AL49" s="365"/>
      <c r="AM49" s="366"/>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64"/>
      <c r="K50" s="365"/>
      <c r="L50" s="365"/>
      <c r="M50" s="365"/>
      <c r="N50" s="365"/>
      <c r="O50" s="366"/>
      <c r="P50" s="364"/>
      <c r="Q50" s="365"/>
      <c r="R50" s="365"/>
      <c r="S50" s="365"/>
      <c r="T50" s="365"/>
      <c r="U50" s="366"/>
      <c r="V50" s="364"/>
      <c r="W50" s="365"/>
      <c r="X50" s="365"/>
      <c r="Y50" s="365"/>
      <c r="Z50" s="365"/>
      <c r="AA50" s="366"/>
      <c r="AB50" s="364"/>
      <c r="AC50" s="365"/>
      <c r="AD50" s="365"/>
      <c r="AE50" s="365"/>
      <c r="AF50" s="365"/>
      <c r="AG50" s="366"/>
      <c r="AH50" s="364"/>
      <c r="AI50" s="365"/>
      <c r="AJ50" s="365"/>
      <c r="AK50" s="365"/>
      <c r="AL50" s="365"/>
      <c r="AM50" s="366"/>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67"/>
      <c r="K51" s="368"/>
      <c r="L51" s="368"/>
      <c r="M51" s="368"/>
      <c r="N51" s="368"/>
      <c r="O51" s="369"/>
      <c r="P51" s="367"/>
      <c r="Q51" s="368"/>
      <c r="R51" s="368"/>
      <c r="S51" s="368"/>
      <c r="T51" s="368"/>
      <c r="U51" s="369"/>
      <c r="V51" s="367"/>
      <c r="W51" s="368"/>
      <c r="X51" s="368"/>
      <c r="Y51" s="368"/>
      <c r="Z51" s="368"/>
      <c r="AA51" s="369"/>
      <c r="AB51" s="367"/>
      <c r="AC51" s="368"/>
      <c r="AD51" s="368"/>
      <c r="AE51" s="368"/>
      <c r="AF51" s="368"/>
      <c r="AG51" s="369"/>
      <c r="AH51" s="367"/>
      <c r="AI51" s="368"/>
      <c r="AJ51" s="368"/>
      <c r="AK51" s="368"/>
      <c r="AL51" s="368"/>
      <c r="AM51" s="369"/>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120" zoomScaleNormal="120" workbookViewId="0">
      <selection activeCell="C6" sqref="C6"/>
    </sheetView>
  </sheetViews>
  <sheetFormatPr baseColWidth="10" defaultColWidth="11.44140625" defaultRowHeight="14.4" x14ac:dyDescent="0.3"/>
  <cols>
    <col min="2" max="2" width="24.21875" customWidth="1"/>
    <col min="3" max="3" width="70.21875" customWidth="1"/>
    <col min="4" max="4" width="29.77734375" customWidth="1"/>
  </cols>
  <sheetData>
    <row r="1" spans="1:37" ht="23.4" x14ac:dyDescent="0.3">
      <c r="A1" s="8"/>
      <c r="B1" s="409" t="s">
        <v>429</v>
      </c>
      <c r="C1" s="409"/>
      <c r="D1" s="409"/>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430</v>
      </c>
      <c r="D3" s="49" t="s">
        <v>153</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271</v>
      </c>
      <c r="C4" s="50" t="s">
        <v>431</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184</v>
      </c>
      <c r="C5" s="50" t="s">
        <v>432</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150</v>
      </c>
      <c r="C6" s="50" t="s">
        <v>433</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434</v>
      </c>
      <c r="C7" s="50" t="s">
        <v>435</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248</v>
      </c>
      <c r="C8" s="50" t="s">
        <v>436</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90" zoomScaleNormal="9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77734375" bestFit="1" customWidth="1"/>
  </cols>
  <sheetData>
    <row r="1" spans="1:23" ht="32.4" x14ac:dyDescent="0.3">
      <c r="A1" s="8"/>
      <c r="B1" s="411" t="s">
        <v>437</v>
      </c>
      <c r="C1" s="411"/>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438</v>
      </c>
      <c r="C3" s="34" t="s">
        <v>439</v>
      </c>
      <c r="D3" s="58"/>
      <c r="E3" s="58"/>
      <c r="F3" s="35"/>
      <c r="G3" s="8"/>
      <c r="H3" s="8"/>
      <c r="I3" s="8"/>
      <c r="J3" s="8"/>
      <c r="K3" s="8"/>
      <c r="L3" s="8"/>
      <c r="M3" s="8"/>
      <c r="N3" s="8"/>
      <c r="O3" s="8"/>
      <c r="P3" s="8"/>
      <c r="Q3" s="8"/>
      <c r="R3" s="8"/>
      <c r="S3" s="8"/>
      <c r="T3" s="8"/>
      <c r="U3" s="8"/>
      <c r="V3" s="8"/>
      <c r="W3" s="8"/>
    </row>
    <row r="4" spans="1:23" ht="32.4" x14ac:dyDescent="0.3">
      <c r="A4" s="23" t="s">
        <v>440</v>
      </c>
      <c r="B4" s="412" t="s">
        <v>441</v>
      </c>
      <c r="C4" s="36" t="s">
        <v>442</v>
      </c>
      <c r="D4" s="57"/>
      <c r="E4" s="57"/>
      <c r="F4" s="35"/>
      <c r="G4" s="8"/>
      <c r="H4" s="8"/>
      <c r="I4" s="8"/>
      <c r="J4" s="8"/>
      <c r="K4" s="8"/>
      <c r="L4" s="8"/>
      <c r="M4" s="8"/>
      <c r="N4" s="8"/>
      <c r="O4" s="8"/>
      <c r="P4" s="8"/>
      <c r="Q4" s="8"/>
      <c r="R4" s="8"/>
      <c r="S4" s="8"/>
      <c r="T4" s="8"/>
      <c r="U4" s="8"/>
      <c r="V4" s="8"/>
      <c r="W4" s="8"/>
    </row>
    <row r="5" spans="1:23" ht="32.4" x14ac:dyDescent="0.3">
      <c r="A5" s="23" t="s">
        <v>151</v>
      </c>
      <c r="B5" s="412"/>
      <c r="C5" s="37" t="s">
        <v>443</v>
      </c>
      <c r="D5" s="57"/>
      <c r="E5" s="57"/>
      <c r="F5" s="35"/>
      <c r="G5" s="8"/>
      <c r="H5" s="8"/>
      <c r="I5" s="8"/>
      <c r="J5" s="8"/>
      <c r="K5" s="8"/>
      <c r="L5" s="8"/>
      <c r="M5" s="8"/>
      <c r="N5" s="8"/>
      <c r="O5" s="8"/>
      <c r="P5" s="8"/>
      <c r="Q5" s="8"/>
      <c r="R5" s="8"/>
      <c r="S5" s="8"/>
      <c r="T5" s="8"/>
      <c r="U5" s="8"/>
      <c r="V5" s="8"/>
      <c r="W5" s="8"/>
    </row>
    <row r="6" spans="1:23" ht="32.4" x14ac:dyDescent="0.3">
      <c r="A6" s="23" t="s">
        <v>211</v>
      </c>
      <c r="B6" s="412"/>
      <c r="C6" s="37" t="s">
        <v>444</v>
      </c>
      <c r="D6" s="57"/>
      <c r="E6" s="57"/>
      <c r="F6" s="35"/>
      <c r="G6" s="8"/>
      <c r="H6" s="8"/>
      <c r="I6" s="8"/>
      <c r="J6" s="8"/>
      <c r="K6" s="8"/>
      <c r="L6" s="8"/>
      <c r="M6" s="8"/>
      <c r="N6" s="8"/>
      <c r="O6" s="8"/>
      <c r="P6" s="8"/>
      <c r="Q6" s="8"/>
      <c r="R6" s="8"/>
      <c r="S6" s="8"/>
      <c r="T6" s="8"/>
      <c r="U6" s="8"/>
      <c r="V6" s="8"/>
      <c r="W6" s="8"/>
    </row>
    <row r="7" spans="1:23" ht="32.4" x14ac:dyDescent="0.3">
      <c r="A7" s="23" t="s">
        <v>185</v>
      </c>
      <c r="B7" s="412"/>
      <c r="C7" s="37" t="s">
        <v>445</v>
      </c>
      <c r="D7" s="57"/>
      <c r="E7" s="57"/>
      <c r="F7" s="35"/>
      <c r="G7" s="8"/>
      <c r="H7" s="8"/>
      <c r="I7" s="8"/>
      <c r="J7" s="8"/>
      <c r="K7" s="8"/>
      <c r="L7" s="8"/>
      <c r="M7" s="8"/>
      <c r="N7" s="8"/>
      <c r="O7" s="8"/>
      <c r="P7" s="8"/>
      <c r="Q7" s="8"/>
      <c r="R7" s="8"/>
      <c r="S7" s="8"/>
      <c r="T7" s="8"/>
      <c r="U7" s="8"/>
      <c r="V7" s="8"/>
      <c r="W7" s="8"/>
    </row>
    <row r="8" spans="1:23" ht="20.399999999999999" x14ac:dyDescent="0.3">
      <c r="A8" s="23"/>
      <c r="B8" s="412"/>
      <c r="C8" s="37" t="s">
        <v>446</v>
      </c>
      <c r="D8" s="57"/>
      <c r="E8" s="57"/>
      <c r="F8" s="38"/>
      <c r="G8" s="8"/>
      <c r="H8" s="8"/>
      <c r="I8" s="8"/>
      <c r="J8" s="8"/>
      <c r="K8" s="8"/>
      <c r="L8" s="8"/>
      <c r="M8" s="8"/>
      <c r="N8" s="8"/>
      <c r="O8" s="8"/>
      <c r="P8" s="8"/>
      <c r="Q8" s="8"/>
      <c r="R8" s="8"/>
      <c r="S8" s="8"/>
      <c r="T8" s="8"/>
      <c r="U8" s="8"/>
      <c r="V8" s="8"/>
      <c r="W8" s="8"/>
    </row>
    <row r="9" spans="1:23" ht="18" x14ac:dyDescent="0.3">
      <c r="A9" s="23"/>
      <c r="B9" s="412"/>
      <c r="C9" s="39" t="s">
        <v>447</v>
      </c>
      <c r="D9" s="57"/>
      <c r="E9" s="57"/>
      <c r="F9" s="24"/>
      <c r="G9" s="8"/>
      <c r="H9" s="8"/>
      <c r="I9" s="8"/>
      <c r="J9" s="8"/>
      <c r="K9" s="8"/>
      <c r="L9" s="8"/>
      <c r="M9" s="8"/>
      <c r="N9" s="8"/>
      <c r="O9" s="8"/>
      <c r="P9" s="8"/>
      <c r="Q9" s="8"/>
      <c r="R9" s="8"/>
      <c r="S9" s="8"/>
      <c r="T9" s="8"/>
      <c r="U9" s="8"/>
      <c r="V9" s="8"/>
      <c r="W9" s="8"/>
    </row>
    <row r="10" spans="1:23" ht="33.75" customHeight="1" x14ac:dyDescent="0.3">
      <c r="A10" s="23"/>
      <c r="B10" s="413" t="s">
        <v>448</v>
      </c>
      <c r="C10" s="40" t="s">
        <v>449</v>
      </c>
      <c r="D10" s="57"/>
      <c r="E10" s="57"/>
      <c r="F10" s="23" t="s">
        <v>450</v>
      </c>
      <c r="G10" s="8"/>
      <c r="H10" s="8"/>
      <c r="I10" s="8"/>
      <c r="J10" s="8"/>
      <c r="K10" s="8"/>
      <c r="L10" s="8"/>
      <c r="M10" s="8"/>
      <c r="N10" s="8"/>
      <c r="O10" s="8"/>
      <c r="P10" s="8"/>
      <c r="Q10" s="8"/>
      <c r="R10" s="8"/>
      <c r="S10" s="8"/>
      <c r="T10" s="8"/>
      <c r="U10" s="8"/>
      <c r="V10" s="8"/>
      <c r="W10" s="8"/>
    </row>
    <row r="11" spans="1:23" ht="18" x14ac:dyDescent="0.3">
      <c r="A11" s="23"/>
      <c r="B11" s="413"/>
      <c r="C11" s="41" t="s">
        <v>451</v>
      </c>
      <c r="D11" s="57"/>
      <c r="E11" s="57"/>
      <c r="F11" s="23" t="s">
        <v>452</v>
      </c>
      <c r="G11" s="8"/>
      <c r="H11" s="8"/>
      <c r="I11" s="8"/>
      <c r="J11" s="8"/>
      <c r="K11" s="8"/>
      <c r="L11" s="8"/>
      <c r="M11" s="8"/>
      <c r="N11" s="8"/>
      <c r="O11" s="8"/>
      <c r="P11" s="8"/>
      <c r="Q11" s="8"/>
      <c r="R11" s="8"/>
      <c r="S11" s="8"/>
      <c r="T11" s="8"/>
      <c r="U11" s="8"/>
      <c r="V11" s="8"/>
      <c r="W11" s="8"/>
    </row>
    <row r="12" spans="1:23" ht="18" x14ac:dyDescent="0.3">
      <c r="A12" s="23"/>
      <c r="B12" s="413"/>
      <c r="C12" s="41" t="s">
        <v>453</v>
      </c>
      <c r="D12" s="57"/>
      <c r="E12" s="57"/>
      <c r="F12" s="23" t="s">
        <v>454</v>
      </c>
      <c r="G12" s="8"/>
      <c r="H12" s="8"/>
      <c r="I12" s="8"/>
      <c r="J12" s="8"/>
      <c r="K12" s="8"/>
      <c r="L12" s="8"/>
      <c r="M12" s="8"/>
      <c r="N12" s="8"/>
      <c r="O12" s="8"/>
      <c r="P12" s="8"/>
      <c r="Q12" s="8"/>
      <c r="R12" s="8"/>
      <c r="S12" s="8"/>
      <c r="T12" s="8"/>
      <c r="U12" s="8"/>
      <c r="V12" s="8"/>
      <c r="W12" s="8"/>
    </row>
    <row r="13" spans="1:23" ht="18" x14ac:dyDescent="0.3">
      <c r="A13" s="23"/>
      <c r="B13" s="413"/>
      <c r="C13" s="41" t="s">
        <v>455</v>
      </c>
      <c r="D13" s="57"/>
      <c r="E13" s="57"/>
      <c r="F13" s="23" t="s">
        <v>456</v>
      </c>
      <c r="G13" s="8"/>
      <c r="H13" s="8"/>
      <c r="I13" s="8"/>
      <c r="J13" s="8"/>
      <c r="K13" s="8"/>
      <c r="L13" s="8"/>
      <c r="M13" s="8"/>
      <c r="N13" s="8"/>
      <c r="O13" s="8"/>
      <c r="P13" s="8"/>
      <c r="Q13" s="8"/>
      <c r="R13" s="8"/>
      <c r="S13" s="8"/>
      <c r="T13" s="8"/>
      <c r="U13" s="8"/>
      <c r="V13" s="8"/>
      <c r="W13" s="8"/>
    </row>
    <row r="14" spans="1:23" ht="36" x14ac:dyDescent="0.3">
      <c r="A14" s="23"/>
      <c r="B14" s="413"/>
      <c r="C14" s="41" t="s">
        <v>457</v>
      </c>
      <c r="D14" s="57"/>
      <c r="E14" s="57"/>
      <c r="F14" s="23" t="s">
        <v>458</v>
      </c>
      <c r="G14" s="8"/>
      <c r="H14" s="8"/>
      <c r="I14" s="8"/>
      <c r="J14" s="8"/>
      <c r="K14" s="8"/>
      <c r="L14" s="8"/>
      <c r="M14" s="8"/>
      <c r="N14" s="8"/>
      <c r="O14" s="8"/>
      <c r="P14" s="8"/>
      <c r="Q14" s="8"/>
      <c r="R14" s="8"/>
      <c r="S14" s="8"/>
      <c r="T14" s="8"/>
      <c r="U14" s="8"/>
      <c r="V14" s="8"/>
      <c r="W14" s="8"/>
    </row>
    <row r="15" spans="1:23" ht="36" x14ac:dyDescent="0.3">
      <c r="A15" s="23"/>
      <c r="B15" s="413"/>
      <c r="C15" s="42" t="s">
        <v>459</v>
      </c>
      <c r="D15" s="57"/>
      <c r="E15" s="57"/>
      <c r="F15" s="23"/>
      <c r="G15" s="8"/>
      <c r="H15" s="8"/>
      <c r="I15" s="8"/>
      <c r="J15" s="8"/>
      <c r="K15" s="8"/>
      <c r="L15" s="8"/>
      <c r="M15" s="8"/>
      <c r="N15" s="8"/>
      <c r="O15" s="8"/>
      <c r="P15" s="8"/>
      <c r="Q15" s="8"/>
    </row>
    <row r="16" spans="1:23" ht="18" x14ac:dyDescent="0.3">
      <c r="A16" s="23"/>
      <c r="B16" s="414" t="s">
        <v>460</v>
      </c>
      <c r="C16" s="40" t="s">
        <v>461</v>
      </c>
      <c r="D16" s="57"/>
      <c r="E16" s="57"/>
      <c r="F16" s="23"/>
      <c r="G16" s="8"/>
      <c r="H16" s="8"/>
      <c r="I16" s="8"/>
      <c r="J16" s="8"/>
      <c r="K16" s="8"/>
      <c r="L16" s="8"/>
      <c r="M16" s="8"/>
      <c r="N16" s="8"/>
      <c r="O16" s="8"/>
      <c r="P16" s="8"/>
      <c r="Q16" s="8"/>
    </row>
    <row r="17" spans="1:17" ht="36" x14ac:dyDescent="0.3">
      <c r="A17" s="23"/>
      <c r="B17" s="414"/>
      <c r="C17" s="41" t="s">
        <v>462</v>
      </c>
      <c r="D17" s="57"/>
      <c r="E17" s="57"/>
      <c r="F17" s="25"/>
      <c r="G17" s="8"/>
      <c r="H17" s="8"/>
      <c r="I17" s="8"/>
      <c r="J17" s="8"/>
      <c r="K17" s="8"/>
      <c r="L17" s="8"/>
      <c r="M17" s="8"/>
      <c r="N17" s="8"/>
      <c r="O17" s="8"/>
      <c r="P17" s="8"/>
      <c r="Q17" s="8"/>
    </row>
    <row r="18" spans="1:17" ht="36" x14ac:dyDescent="0.3">
      <c r="A18" s="23"/>
      <c r="B18" s="414"/>
      <c r="C18" s="41" t="s">
        <v>463</v>
      </c>
      <c r="D18" s="57"/>
      <c r="E18" s="57"/>
      <c r="F18" s="25"/>
      <c r="G18" s="8"/>
      <c r="H18" s="8"/>
      <c r="I18" s="8"/>
      <c r="J18" s="8"/>
      <c r="K18" s="8"/>
      <c r="L18" s="8"/>
      <c r="M18" s="8"/>
      <c r="N18" s="8"/>
      <c r="O18" s="8"/>
      <c r="P18" s="8"/>
      <c r="Q18" s="8"/>
    </row>
    <row r="19" spans="1:17" ht="18" x14ac:dyDescent="0.3">
      <c r="A19" s="23"/>
      <c r="B19" s="414"/>
      <c r="C19" s="41" t="s">
        <v>464</v>
      </c>
      <c r="D19" s="57"/>
      <c r="E19" s="57"/>
      <c r="F19" s="25"/>
      <c r="G19" s="8"/>
      <c r="H19" s="8"/>
      <c r="I19" s="8"/>
      <c r="J19" s="8"/>
      <c r="K19" s="8"/>
      <c r="L19" s="8"/>
      <c r="M19" s="8"/>
      <c r="N19" s="8"/>
      <c r="O19" s="8"/>
      <c r="P19" s="8"/>
      <c r="Q19" s="8"/>
    </row>
    <row r="20" spans="1:17" ht="36" x14ac:dyDescent="0.3">
      <c r="A20" s="23"/>
      <c r="B20" s="414"/>
      <c r="C20" s="41" t="s">
        <v>465</v>
      </c>
      <c r="D20" s="57"/>
      <c r="E20" s="57"/>
      <c r="F20" s="25"/>
      <c r="G20" s="8"/>
      <c r="H20" s="8"/>
      <c r="I20" s="8"/>
      <c r="J20" s="8"/>
      <c r="K20" s="8"/>
      <c r="L20" s="8"/>
      <c r="M20" s="8"/>
      <c r="N20" s="8"/>
      <c r="O20" s="8"/>
      <c r="P20" s="8"/>
      <c r="Q20" s="8"/>
    </row>
    <row r="21" spans="1:17" ht="36" x14ac:dyDescent="0.3">
      <c r="A21" s="23"/>
      <c r="B21" s="414"/>
      <c r="C21" s="42" t="s">
        <v>466</v>
      </c>
      <c r="D21" s="57"/>
      <c r="E21" s="57"/>
      <c r="F21" s="43"/>
      <c r="G21" s="8"/>
      <c r="H21" s="8"/>
      <c r="I21" s="8"/>
      <c r="J21" s="8"/>
      <c r="K21" s="8"/>
      <c r="L21" s="8"/>
      <c r="M21" s="8"/>
      <c r="N21" s="8"/>
      <c r="O21" s="8"/>
      <c r="P21" s="8"/>
      <c r="Q21" s="8"/>
    </row>
    <row r="22" spans="1:17" ht="20.399999999999999" x14ac:dyDescent="0.3">
      <c r="A22" s="23"/>
      <c r="B22" s="415" t="s">
        <v>467</v>
      </c>
      <c r="C22" s="40" t="s">
        <v>468</v>
      </c>
      <c r="D22" s="57"/>
      <c r="E22" s="57"/>
      <c r="F22" s="43"/>
      <c r="G22" s="8"/>
      <c r="H22" s="8"/>
      <c r="I22" s="8"/>
      <c r="J22" s="8"/>
      <c r="K22" s="8"/>
      <c r="L22" s="8"/>
      <c r="M22" s="8"/>
      <c r="N22" s="8"/>
      <c r="O22" s="8"/>
      <c r="P22" s="8"/>
      <c r="Q22" s="8"/>
    </row>
    <row r="23" spans="1:17" ht="36" x14ac:dyDescent="0.3">
      <c r="A23" s="23"/>
      <c r="B23" s="415"/>
      <c r="C23" s="41" t="s">
        <v>469</v>
      </c>
      <c r="D23" s="57"/>
      <c r="E23" s="57"/>
      <c r="F23" s="43"/>
      <c r="G23" s="8"/>
      <c r="H23" s="8"/>
      <c r="I23" s="8"/>
      <c r="J23" s="8"/>
      <c r="K23" s="8"/>
      <c r="L23" s="8"/>
      <c r="M23" s="8"/>
      <c r="N23" s="8"/>
      <c r="O23" s="8"/>
      <c r="P23" s="8"/>
      <c r="Q23" s="8"/>
    </row>
    <row r="24" spans="1:17" ht="36" x14ac:dyDescent="0.3">
      <c r="A24" s="23"/>
      <c r="B24" s="415"/>
      <c r="C24" s="41" t="s">
        <v>470</v>
      </c>
      <c r="D24" s="57"/>
      <c r="E24" s="57"/>
      <c r="F24" s="43"/>
      <c r="G24" s="8"/>
      <c r="H24" s="8"/>
      <c r="I24" s="8"/>
      <c r="J24" s="8"/>
      <c r="K24" s="8"/>
      <c r="L24" s="8"/>
      <c r="M24" s="8"/>
      <c r="N24" s="8"/>
      <c r="O24" s="8"/>
      <c r="P24" s="8"/>
      <c r="Q24" s="8"/>
    </row>
    <row r="25" spans="1:17" ht="20.399999999999999" x14ac:dyDescent="0.3">
      <c r="A25" s="23"/>
      <c r="B25" s="415"/>
      <c r="C25" s="41" t="s">
        <v>471</v>
      </c>
      <c r="D25" s="57"/>
      <c r="E25" s="57"/>
      <c r="F25" s="43"/>
      <c r="G25" s="8"/>
      <c r="H25" s="8"/>
      <c r="I25" s="8"/>
      <c r="J25" s="8"/>
      <c r="K25" s="8"/>
      <c r="L25" s="8"/>
      <c r="M25" s="8"/>
      <c r="N25" s="8"/>
      <c r="O25" s="8"/>
      <c r="P25" s="8"/>
      <c r="Q25" s="8"/>
    </row>
    <row r="26" spans="1:17" ht="36" x14ac:dyDescent="0.3">
      <c r="A26" s="23"/>
      <c r="B26" s="415"/>
      <c r="C26" s="41" t="s">
        <v>472</v>
      </c>
      <c r="D26" s="57"/>
      <c r="E26" s="57"/>
      <c r="F26" s="43"/>
      <c r="G26" s="8"/>
      <c r="H26" s="8"/>
      <c r="I26" s="8"/>
      <c r="J26" s="8"/>
      <c r="K26" s="8"/>
      <c r="L26" s="8"/>
      <c r="M26" s="8"/>
      <c r="N26" s="8"/>
      <c r="O26" s="8"/>
      <c r="P26" s="8"/>
      <c r="Q26" s="8"/>
    </row>
    <row r="27" spans="1:17" ht="36" x14ac:dyDescent="0.3">
      <c r="A27" s="23"/>
      <c r="B27" s="415"/>
      <c r="C27" s="42" t="s">
        <v>473</v>
      </c>
      <c r="D27" s="57"/>
      <c r="E27" s="57"/>
      <c r="F27" s="43"/>
      <c r="G27" s="8"/>
      <c r="H27" s="8"/>
      <c r="I27" s="8"/>
      <c r="J27" s="8"/>
      <c r="K27" s="8"/>
      <c r="L27" s="8"/>
      <c r="M27" s="8"/>
      <c r="N27" s="8"/>
      <c r="O27" s="8"/>
      <c r="P27" s="8"/>
      <c r="Q27" s="8"/>
    </row>
    <row r="28" spans="1:17" ht="20.399999999999999" x14ac:dyDescent="0.3">
      <c r="A28" s="23"/>
      <c r="B28" s="410" t="s">
        <v>474</v>
      </c>
      <c r="C28" s="40" t="s">
        <v>475</v>
      </c>
      <c r="D28" s="57"/>
      <c r="E28" s="57"/>
      <c r="F28" s="43"/>
      <c r="G28" s="8"/>
      <c r="H28" s="8"/>
      <c r="I28" s="8"/>
      <c r="J28" s="8"/>
      <c r="K28" s="8"/>
      <c r="L28" s="8"/>
      <c r="M28" s="8"/>
      <c r="N28" s="8"/>
      <c r="O28" s="8"/>
      <c r="P28" s="8"/>
      <c r="Q28" s="8"/>
    </row>
    <row r="29" spans="1:17" ht="20.399999999999999" x14ac:dyDescent="0.3">
      <c r="A29" s="23"/>
      <c r="B29" s="410"/>
      <c r="C29" s="41" t="s">
        <v>476</v>
      </c>
      <c r="D29" s="57"/>
      <c r="E29" s="57"/>
      <c r="F29" s="43"/>
      <c r="G29" s="8"/>
      <c r="H29" s="8"/>
      <c r="I29" s="8"/>
      <c r="J29" s="8"/>
      <c r="K29" s="8"/>
      <c r="L29" s="8"/>
      <c r="M29" s="8"/>
      <c r="N29" s="8"/>
      <c r="O29" s="8"/>
      <c r="P29" s="8"/>
      <c r="Q29" s="8"/>
    </row>
    <row r="30" spans="1:17" ht="20.399999999999999" x14ac:dyDescent="0.3">
      <c r="A30" s="23"/>
      <c r="B30" s="410"/>
      <c r="C30" s="41" t="s">
        <v>477</v>
      </c>
      <c r="D30" s="57"/>
      <c r="E30" s="57"/>
      <c r="F30" s="43"/>
      <c r="G30" s="8"/>
      <c r="H30" s="8"/>
      <c r="I30" s="8"/>
      <c r="J30" s="8"/>
      <c r="K30" s="8"/>
      <c r="L30" s="8"/>
      <c r="M30" s="8"/>
      <c r="N30" s="8"/>
      <c r="O30" s="8"/>
      <c r="P30" s="8"/>
      <c r="Q30" s="8"/>
    </row>
    <row r="31" spans="1:17" ht="36" x14ac:dyDescent="0.3">
      <c r="A31" s="23"/>
      <c r="B31" s="410"/>
      <c r="C31" s="41" t="s">
        <v>478</v>
      </c>
      <c r="D31" s="57"/>
      <c r="E31" s="57"/>
      <c r="F31" s="43"/>
      <c r="G31" s="8"/>
      <c r="H31" s="8"/>
      <c r="I31" s="8"/>
      <c r="J31" s="8"/>
      <c r="K31" s="8"/>
      <c r="L31" s="8"/>
      <c r="M31" s="8"/>
      <c r="N31" s="8"/>
      <c r="O31" s="8"/>
      <c r="P31" s="8"/>
      <c r="Q31" s="8"/>
    </row>
    <row r="32" spans="1:17" ht="36" x14ac:dyDescent="0.3">
      <c r="A32" s="23"/>
      <c r="B32" s="410"/>
      <c r="C32" s="41" t="s">
        <v>479</v>
      </c>
      <c r="D32" s="57"/>
      <c r="E32" s="57"/>
      <c r="F32" s="43"/>
      <c r="G32" s="8"/>
      <c r="H32" s="8"/>
      <c r="I32" s="8"/>
      <c r="J32" s="8"/>
      <c r="K32" s="8"/>
      <c r="L32" s="8"/>
      <c r="M32" s="8"/>
      <c r="N32" s="8"/>
      <c r="O32" s="8"/>
      <c r="P32" s="8"/>
      <c r="Q32" s="8"/>
    </row>
    <row r="33" spans="1:17" ht="36" x14ac:dyDescent="0.3">
      <c r="A33" s="23"/>
      <c r="B33" s="410"/>
      <c r="C33" s="42" t="s">
        <v>480</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481</v>
      </c>
      <c r="C208" s="45" t="s">
        <v>482</v>
      </c>
      <c r="D208" s="45"/>
      <c r="E208" s="45"/>
      <c r="F208" t="s">
        <v>481</v>
      </c>
      <c r="G208" t="s">
        <v>482</v>
      </c>
    </row>
    <row r="209" spans="1:10" ht="21" x14ac:dyDescent="0.4">
      <c r="A209" s="8"/>
      <c r="B209" s="46" t="s">
        <v>483</v>
      </c>
      <c r="C209" s="46" t="s">
        <v>484</v>
      </c>
      <c r="D209" s="46"/>
      <c r="E209" s="46"/>
      <c r="F209" t="s">
        <v>483</v>
      </c>
      <c r="H209" t="str">
        <f>IF(NOT(ISBLANK(F209)),F209,IF(NOT(ISBLANK(G209)),"     "&amp;G209,FALSE))</f>
        <v>Afectación Económica o presupuestal</v>
      </c>
      <c r="I209" t="s">
        <v>483</v>
      </c>
      <c r="J209" t="str">
        <f>IF(NOT(ISERROR(MATCH(I209,_xlfn.ANCHORARRAY(B220),0))),H222&amp;"Por favor no seleccionar los criterios de impacto",I209)</f>
        <v>❌Por favor no seleccionar los criterios de impacto</v>
      </c>
    </row>
    <row r="210" spans="1:10" ht="21" x14ac:dyDescent="0.4">
      <c r="A210" s="8"/>
      <c r="B210" s="46" t="s">
        <v>483</v>
      </c>
      <c r="C210" s="46" t="s">
        <v>485</v>
      </c>
      <c r="D210" s="46"/>
      <c r="E210" s="46"/>
      <c r="G210" t="s">
        <v>484</v>
      </c>
      <c r="H210" t="str">
        <f t="shared" ref="H210:H220" si="0">IF(NOT(ISBLANK(F210)),F210,IF(NOT(ISBLANK(G210)),"     "&amp;G210,FALSE))</f>
        <v xml:space="preserve">     Afectación menor a 10 SMLMV .</v>
      </c>
    </row>
    <row r="211" spans="1:10" ht="21" x14ac:dyDescent="0.4">
      <c r="A211" s="8"/>
      <c r="B211" s="46" t="s">
        <v>483</v>
      </c>
      <c r="C211" s="46" t="s">
        <v>486</v>
      </c>
      <c r="D211" s="46"/>
      <c r="E211" s="46"/>
      <c r="G211" t="s">
        <v>485</v>
      </c>
      <c r="H211" t="str">
        <f t="shared" si="0"/>
        <v xml:space="preserve">     Entre 10 y 50 SMLMV </v>
      </c>
    </row>
    <row r="212" spans="1:10" ht="21" x14ac:dyDescent="0.4">
      <c r="A212" s="8"/>
      <c r="B212" s="46" t="s">
        <v>483</v>
      </c>
      <c r="C212" s="46" t="s">
        <v>487</v>
      </c>
      <c r="D212" s="46"/>
      <c r="E212" s="46"/>
      <c r="G212" t="s">
        <v>486</v>
      </c>
      <c r="H212" t="str">
        <f t="shared" si="0"/>
        <v xml:space="preserve">     Entre 50 y 100 SMLMV </v>
      </c>
    </row>
    <row r="213" spans="1:10" ht="21" x14ac:dyDescent="0.4">
      <c r="A213" s="8"/>
      <c r="B213" s="46" t="s">
        <v>483</v>
      </c>
      <c r="C213" s="46" t="s">
        <v>488</v>
      </c>
      <c r="D213" s="46"/>
      <c r="E213" s="46"/>
      <c r="G213" t="s">
        <v>487</v>
      </c>
      <c r="H213" t="str">
        <f t="shared" si="0"/>
        <v xml:space="preserve">     Entre 100 y 500 SMLMV </v>
      </c>
    </row>
    <row r="214" spans="1:10" ht="21" x14ac:dyDescent="0.4">
      <c r="A214" s="8"/>
      <c r="B214" s="46" t="s">
        <v>489</v>
      </c>
      <c r="C214" s="46" t="s">
        <v>490</v>
      </c>
      <c r="D214" s="46"/>
      <c r="E214" s="46"/>
      <c r="G214" t="s">
        <v>488</v>
      </c>
      <c r="H214" t="str">
        <f t="shared" si="0"/>
        <v xml:space="preserve">     Mayor a 500 SMLMV </v>
      </c>
    </row>
    <row r="215" spans="1:10" ht="21" x14ac:dyDescent="0.4">
      <c r="A215" s="8"/>
      <c r="B215" s="46" t="s">
        <v>489</v>
      </c>
      <c r="C215" s="46" t="s">
        <v>491</v>
      </c>
      <c r="D215" s="46"/>
      <c r="E215" s="46"/>
      <c r="F215" t="s">
        <v>489</v>
      </c>
      <c r="H215" t="str">
        <f t="shared" si="0"/>
        <v>Pérdida Reputacional</v>
      </c>
    </row>
    <row r="216" spans="1:10" ht="21" x14ac:dyDescent="0.4">
      <c r="A216" s="8"/>
      <c r="B216" s="46" t="s">
        <v>489</v>
      </c>
      <c r="C216" s="46" t="s">
        <v>492</v>
      </c>
      <c r="D216" s="46"/>
      <c r="E216" s="46"/>
      <c r="G216" t="s">
        <v>490</v>
      </c>
      <c r="H216" t="str">
        <f t="shared" si="0"/>
        <v xml:space="preserve">     El riesgo afecta la imagen de alguna área de la organización</v>
      </c>
    </row>
    <row r="217" spans="1:10" ht="21" x14ac:dyDescent="0.4">
      <c r="A217" s="8"/>
      <c r="B217" s="46" t="s">
        <v>489</v>
      </c>
      <c r="C217" s="46" t="s">
        <v>493</v>
      </c>
      <c r="D217" s="46"/>
      <c r="E217" s="46"/>
      <c r="G217" t="s">
        <v>491</v>
      </c>
      <c r="H217" t="str">
        <f t="shared" si="0"/>
        <v xml:space="preserve">     El riesgo afecta la imagen de la entidad internamente, de conocimiento general, nivel interno, de junta dircetiva y accionistas y/o de provedores</v>
      </c>
    </row>
    <row r="218" spans="1:10" ht="21" x14ac:dyDescent="0.4">
      <c r="A218" s="8"/>
      <c r="B218" s="46" t="s">
        <v>489</v>
      </c>
      <c r="C218" s="46" t="s">
        <v>494</v>
      </c>
      <c r="D218" s="46"/>
      <c r="E218" s="46"/>
      <c r="G218" t="s">
        <v>492</v>
      </c>
      <c r="H218" t="str">
        <f t="shared" si="0"/>
        <v xml:space="preserve">     El riesgo afecta la imagen de la entidad con algunos usuarios de relevancia frente al logro de los objetivos</v>
      </c>
    </row>
    <row r="219" spans="1:10" x14ac:dyDescent="0.3">
      <c r="A219" s="8"/>
      <c r="B219" s="6"/>
      <c r="C219" s="6"/>
      <c r="D219" s="6"/>
      <c r="E219" s="6"/>
      <c r="G219" t="s">
        <v>493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494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495</v>
      </c>
    </row>
    <row r="223" spans="1:10" x14ac:dyDescent="0.3">
      <c r="B223" s="4"/>
      <c r="C223" s="4"/>
      <c r="D223" s="4"/>
      <c r="E223" s="4"/>
      <c r="H223" s="7" t="s">
        <v>496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A19" sqref="A19:XFD19"/>
    </sheetView>
  </sheetViews>
  <sheetFormatPr baseColWidth="10" defaultColWidth="14.21875" defaultRowHeight="13.8" x14ac:dyDescent="0.3"/>
  <cols>
    <col min="1" max="2" width="14.21875" style="10"/>
    <col min="3" max="3" width="17" style="10" customWidth="1"/>
    <col min="4" max="4" width="14.21875" style="10"/>
    <col min="5" max="5" width="46" style="10" customWidth="1"/>
    <col min="6" max="16384" width="14.21875" style="10"/>
  </cols>
  <sheetData>
    <row r="1" spans="2:6" ht="24" customHeight="1" thickBot="1" x14ac:dyDescent="0.35">
      <c r="B1" s="416" t="s">
        <v>497</v>
      </c>
      <c r="C1" s="417"/>
      <c r="D1" s="417"/>
      <c r="E1" s="417"/>
      <c r="F1" s="418"/>
    </row>
    <row r="2" spans="2:6" ht="16.2" thickBot="1" x14ac:dyDescent="0.35">
      <c r="B2" s="11"/>
      <c r="C2" s="11"/>
      <c r="D2" s="11"/>
      <c r="E2" s="11"/>
      <c r="F2" s="11"/>
    </row>
    <row r="3" spans="2:6" ht="16.2" thickBot="1" x14ac:dyDescent="0.35">
      <c r="B3" s="420" t="s">
        <v>498</v>
      </c>
      <c r="C3" s="421"/>
      <c r="D3" s="421"/>
      <c r="E3" s="47" t="s">
        <v>439</v>
      </c>
      <c r="F3" s="48" t="s">
        <v>499</v>
      </c>
    </row>
    <row r="4" spans="2:6" ht="31.2" x14ac:dyDescent="0.3">
      <c r="B4" s="422" t="s">
        <v>500</v>
      </c>
      <c r="C4" s="424" t="s">
        <v>135</v>
      </c>
      <c r="D4" s="12" t="s">
        <v>154</v>
      </c>
      <c r="E4" s="13" t="s">
        <v>501</v>
      </c>
      <c r="F4" s="14">
        <v>0.25</v>
      </c>
    </row>
    <row r="5" spans="2:6" ht="46.8" x14ac:dyDescent="0.3">
      <c r="B5" s="423"/>
      <c r="C5" s="425"/>
      <c r="D5" s="15" t="s">
        <v>274</v>
      </c>
      <c r="E5" s="16" t="s">
        <v>502</v>
      </c>
      <c r="F5" s="17">
        <v>0.15</v>
      </c>
    </row>
    <row r="6" spans="2:6" ht="46.8" x14ac:dyDescent="0.3">
      <c r="B6" s="423"/>
      <c r="C6" s="425"/>
      <c r="D6" s="15" t="s">
        <v>171</v>
      </c>
      <c r="E6" s="16" t="s">
        <v>503</v>
      </c>
      <c r="F6" s="17">
        <v>0.1</v>
      </c>
    </row>
    <row r="7" spans="2:6" ht="15.6" hidden="1" x14ac:dyDescent="0.3">
      <c r="B7" s="423"/>
      <c r="C7" s="15"/>
      <c r="D7" s="15" t="s">
        <v>250</v>
      </c>
      <c r="E7" s="16"/>
      <c r="F7" s="17"/>
    </row>
    <row r="8" spans="2:6" ht="62.4" x14ac:dyDescent="0.3">
      <c r="B8" s="423"/>
      <c r="C8" s="425" t="s">
        <v>136</v>
      </c>
      <c r="D8" s="15" t="s">
        <v>254</v>
      </c>
      <c r="E8" s="16" t="s">
        <v>504</v>
      </c>
      <c r="F8" s="17">
        <v>0.25</v>
      </c>
    </row>
    <row r="9" spans="2:6" ht="31.2" x14ac:dyDescent="0.3">
      <c r="B9" s="423"/>
      <c r="C9" s="425"/>
      <c r="D9" s="15" t="s">
        <v>155</v>
      </c>
      <c r="E9" s="16" t="s">
        <v>505</v>
      </c>
      <c r="F9" s="17">
        <v>0.15</v>
      </c>
    </row>
    <row r="10" spans="2:6" ht="15.6" hidden="1" x14ac:dyDescent="0.3">
      <c r="B10" s="32"/>
      <c r="C10" s="15"/>
      <c r="D10" s="15" t="s">
        <v>250</v>
      </c>
      <c r="E10" s="16"/>
      <c r="F10" s="17"/>
    </row>
    <row r="11" spans="2:6" ht="46.8" x14ac:dyDescent="0.3">
      <c r="B11" s="423" t="s">
        <v>506</v>
      </c>
      <c r="C11" s="425" t="s">
        <v>138</v>
      </c>
      <c r="D11" s="15" t="s">
        <v>156</v>
      </c>
      <c r="E11" s="16" t="s">
        <v>507</v>
      </c>
      <c r="F11" s="18" t="s">
        <v>508</v>
      </c>
    </row>
    <row r="12" spans="2:6" ht="46.8" x14ac:dyDescent="0.3">
      <c r="B12" s="423"/>
      <c r="C12" s="425"/>
      <c r="D12" s="15" t="s">
        <v>167</v>
      </c>
      <c r="E12" s="16" t="s">
        <v>509</v>
      </c>
      <c r="F12" s="18" t="s">
        <v>508</v>
      </c>
    </row>
    <row r="13" spans="2:6" ht="15.6" x14ac:dyDescent="0.3">
      <c r="B13" s="423"/>
      <c r="C13" s="15"/>
      <c r="D13" s="15" t="s">
        <v>250</v>
      </c>
      <c r="E13" s="16"/>
      <c r="F13" s="18"/>
    </row>
    <row r="14" spans="2:6" ht="46.8" x14ac:dyDescent="0.3">
      <c r="B14" s="423"/>
      <c r="C14" s="425" t="s">
        <v>139</v>
      </c>
      <c r="D14" s="15" t="s">
        <v>157</v>
      </c>
      <c r="E14" s="16" t="s">
        <v>510</v>
      </c>
      <c r="F14" s="18" t="s">
        <v>508</v>
      </c>
    </row>
    <row r="15" spans="2:6" ht="46.8" x14ac:dyDescent="0.3">
      <c r="B15" s="423"/>
      <c r="C15" s="425"/>
      <c r="D15" s="15" t="s">
        <v>202</v>
      </c>
      <c r="E15" s="16" t="s">
        <v>511</v>
      </c>
      <c r="F15" s="18" t="s">
        <v>508</v>
      </c>
    </row>
    <row r="16" spans="2:6" ht="15.6" hidden="1" x14ac:dyDescent="0.3">
      <c r="B16" s="423"/>
      <c r="C16" s="15"/>
      <c r="D16" s="15" t="s">
        <v>250</v>
      </c>
      <c r="E16" s="16"/>
      <c r="F16" s="18"/>
    </row>
    <row r="17" spans="2:6" ht="31.2" x14ac:dyDescent="0.3">
      <c r="B17" s="423"/>
      <c r="C17" s="425" t="s">
        <v>140</v>
      </c>
      <c r="D17" s="15" t="s">
        <v>158</v>
      </c>
      <c r="E17" s="16" t="s">
        <v>512</v>
      </c>
      <c r="F17" s="18" t="s">
        <v>508</v>
      </c>
    </row>
    <row r="18" spans="2:6" ht="16.2" thickBot="1" x14ac:dyDescent="0.35">
      <c r="B18" s="426"/>
      <c r="C18" s="427"/>
      <c r="D18" s="19" t="s">
        <v>219</v>
      </c>
      <c r="E18" s="20" t="s">
        <v>513</v>
      </c>
      <c r="F18" s="21" t="s">
        <v>508</v>
      </c>
    </row>
    <row r="19" spans="2:6" ht="15.6" hidden="1" x14ac:dyDescent="0.3">
      <c r="B19" s="59"/>
      <c r="C19" s="59"/>
      <c r="D19" s="15" t="s">
        <v>250</v>
      </c>
      <c r="E19" s="60"/>
      <c r="F19" s="61"/>
    </row>
    <row r="20" spans="2:6" ht="49.8" customHeight="1" x14ac:dyDescent="0.3">
      <c r="B20" s="419" t="s">
        <v>514</v>
      </c>
      <c r="C20" s="419"/>
      <c r="D20" s="419"/>
      <c r="E20" s="419"/>
      <c r="F20" s="419"/>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C28" sqref="C28"/>
    </sheetView>
  </sheetViews>
  <sheetFormatPr baseColWidth="10" defaultColWidth="11.44140625" defaultRowHeight="14.4" x14ac:dyDescent="0.3"/>
  <cols>
    <col min="2" max="2" width="24" customWidth="1"/>
    <col min="3" max="3" width="23.44140625" customWidth="1"/>
    <col min="4" max="4" width="24.21875" customWidth="1"/>
    <col min="5" max="6" width="16.77734375" customWidth="1"/>
  </cols>
  <sheetData>
    <row r="2" spans="2:6" x14ac:dyDescent="0.3">
      <c r="B2" t="s">
        <v>515</v>
      </c>
      <c r="E2" t="s">
        <v>516</v>
      </c>
    </row>
    <row r="3" spans="2:6" x14ac:dyDescent="0.3">
      <c r="B3" t="s">
        <v>517</v>
      </c>
      <c r="E3" t="s">
        <v>518</v>
      </c>
    </row>
    <row r="4" spans="2:6" x14ac:dyDescent="0.3">
      <c r="B4" t="s">
        <v>335</v>
      </c>
      <c r="E4" t="s">
        <v>519</v>
      </c>
    </row>
    <row r="5" spans="2:6" x14ac:dyDescent="0.3">
      <c r="B5" t="s">
        <v>160</v>
      </c>
    </row>
    <row r="8" spans="2:6" x14ac:dyDescent="0.3">
      <c r="B8" t="s">
        <v>520</v>
      </c>
      <c r="E8" t="s">
        <v>120</v>
      </c>
      <c r="F8" t="s">
        <v>521</v>
      </c>
    </row>
    <row r="9" spans="2:6" x14ac:dyDescent="0.3">
      <c r="B9" t="s">
        <v>522</v>
      </c>
      <c r="E9" t="s">
        <v>271</v>
      </c>
      <c r="F9" t="s">
        <v>523</v>
      </c>
    </row>
    <row r="10" spans="2:6" x14ac:dyDescent="0.3">
      <c r="B10" t="s">
        <v>524</v>
      </c>
      <c r="E10" t="s">
        <v>184</v>
      </c>
      <c r="F10" t="s">
        <v>440</v>
      </c>
    </row>
    <row r="11" spans="2:6" x14ac:dyDescent="0.3">
      <c r="E11" t="s">
        <v>150</v>
      </c>
      <c r="F11" t="s">
        <v>151</v>
      </c>
    </row>
    <row r="12" spans="2:6" x14ac:dyDescent="0.3">
      <c r="B12" t="s">
        <v>525</v>
      </c>
      <c r="E12" t="s">
        <v>434</v>
      </c>
      <c r="F12" t="s">
        <v>211</v>
      </c>
    </row>
    <row r="13" spans="2:6" x14ac:dyDescent="0.3">
      <c r="B13" s="29" t="s">
        <v>149</v>
      </c>
      <c r="E13" t="s">
        <v>248</v>
      </c>
      <c r="F13" t="s">
        <v>185</v>
      </c>
    </row>
    <row r="14" spans="2:6" x14ac:dyDescent="0.3">
      <c r="B14" s="29" t="s">
        <v>526</v>
      </c>
    </row>
    <row r="15" spans="2:6" x14ac:dyDescent="0.3">
      <c r="B15" s="29" t="s">
        <v>356</v>
      </c>
    </row>
    <row r="16" spans="2:6" x14ac:dyDescent="0.3">
      <c r="B16" s="29" t="s">
        <v>527</v>
      </c>
    </row>
    <row r="17" spans="2:2" x14ac:dyDescent="0.3">
      <c r="B17" s="29" t="s">
        <v>231</v>
      </c>
    </row>
    <row r="18" spans="2:2" x14ac:dyDescent="0.3">
      <c r="B18" s="29" t="s">
        <v>528</v>
      </c>
    </row>
    <row r="19" spans="2:2" x14ac:dyDescent="0.3">
      <c r="B19" s="29" t="s">
        <v>529</v>
      </c>
    </row>
    <row r="20" spans="2:2" x14ac:dyDescent="0.3">
      <c r="B20" s="29" t="s">
        <v>530</v>
      </c>
    </row>
    <row r="21" spans="2:2" x14ac:dyDescent="0.3">
      <c r="B21" s="29" t="s">
        <v>531</v>
      </c>
    </row>
    <row r="22" spans="2:2" x14ac:dyDescent="0.3">
      <c r="B22" t="s">
        <v>7</v>
      </c>
    </row>
    <row r="23" spans="2:2" x14ac:dyDescent="0.3">
      <c r="B23" t="s">
        <v>532</v>
      </c>
    </row>
    <row r="24" spans="2:2" x14ac:dyDescent="0.3">
      <c r="B24" t="s">
        <v>533</v>
      </c>
    </row>
    <row r="25" spans="2:2" x14ac:dyDescent="0.3">
      <c r="B25" t="s">
        <v>534</v>
      </c>
    </row>
    <row r="26" spans="2:2" x14ac:dyDescent="0.3">
      <c r="B26" t="s">
        <v>535</v>
      </c>
    </row>
    <row r="27" spans="2:2" x14ac:dyDescent="0.3">
      <c r="B27" t="s">
        <v>536</v>
      </c>
    </row>
    <row r="28" spans="2:2" x14ac:dyDescent="0.3">
      <c r="B28" t="s">
        <v>537</v>
      </c>
    </row>
    <row r="29" spans="2:2" x14ac:dyDescent="0.3">
      <c r="B29" t="s">
        <v>538</v>
      </c>
    </row>
    <row r="30" spans="2:2" x14ac:dyDescent="0.3">
      <c r="B30" t="s">
        <v>539</v>
      </c>
    </row>
    <row r="31" spans="2:2" x14ac:dyDescent="0.3">
      <c r="B31" t="s">
        <v>540</v>
      </c>
    </row>
    <row r="32" spans="2:2" x14ac:dyDescent="0.3">
      <c r="B32" t="s">
        <v>541</v>
      </c>
    </row>
    <row r="33" spans="2:2" x14ac:dyDescent="0.3">
      <c r="B33" t="s">
        <v>542</v>
      </c>
    </row>
    <row r="34" spans="2:2" x14ac:dyDescent="0.3">
      <c r="B34" t="s">
        <v>543</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77734375" style="1" customWidth="1"/>
    <col min="2" max="16384" width="11.44140625" style="1"/>
  </cols>
  <sheetData>
    <row r="3" spans="1:1" x14ac:dyDescent="0.3">
      <c r="A3" s="2" t="s">
        <v>154</v>
      </c>
    </row>
    <row r="4" spans="1:1" x14ac:dyDescent="0.3">
      <c r="A4" s="2" t="s">
        <v>274</v>
      </c>
    </row>
    <row r="5" spans="1:1" x14ac:dyDescent="0.3">
      <c r="A5" s="2" t="s">
        <v>171</v>
      </c>
    </row>
    <row r="6" spans="1:1" x14ac:dyDescent="0.3">
      <c r="A6" s="2" t="s">
        <v>254</v>
      </c>
    </row>
    <row r="7" spans="1:1" x14ac:dyDescent="0.3">
      <c r="A7" s="2" t="s">
        <v>155</v>
      </c>
    </row>
    <row r="8" spans="1:1" x14ac:dyDescent="0.3">
      <c r="A8" s="2" t="s">
        <v>156</v>
      </c>
    </row>
    <row r="9" spans="1:1" x14ac:dyDescent="0.3">
      <c r="A9" s="2" t="s">
        <v>167</v>
      </c>
    </row>
    <row r="10" spans="1:1" x14ac:dyDescent="0.3">
      <c r="A10" s="2" t="s">
        <v>157</v>
      </c>
    </row>
    <row r="11" spans="1:1" x14ac:dyDescent="0.3">
      <c r="A11" s="2" t="s">
        <v>202</v>
      </c>
    </row>
    <row r="12" spans="1:1" x14ac:dyDescent="0.3">
      <c r="A12" s="2" t="s">
        <v>544</v>
      </c>
    </row>
    <row r="13" spans="1:1" x14ac:dyDescent="0.3">
      <c r="A13" s="2" t="s">
        <v>545</v>
      </c>
    </row>
    <row r="14" spans="1:1" x14ac:dyDescent="0.3">
      <c r="A14" s="2" t="s">
        <v>546</v>
      </c>
    </row>
    <row r="16" spans="1:1" x14ac:dyDescent="0.3">
      <c r="A16" s="2" t="s">
        <v>547</v>
      </c>
    </row>
    <row r="17" spans="1:1" x14ac:dyDescent="0.3">
      <c r="A17" s="2" t="s">
        <v>515</v>
      </c>
    </row>
    <row r="18" spans="1:1" x14ac:dyDescent="0.3">
      <c r="A18" s="2" t="s">
        <v>517</v>
      </c>
    </row>
    <row r="20" spans="1:1" x14ac:dyDescent="0.3">
      <c r="A20" s="2" t="s">
        <v>522</v>
      </c>
    </row>
    <row r="21" spans="1:1" x14ac:dyDescent="0.3">
      <c r="A21" s="2" t="s">
        <v>524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B4093C8-7951-48E3-8FFB-D4DD7419DFC7}">
  <ds:schemaRefs>
    <ds:schemaRef ds:uri="http://purl.org/dc/elements/1.1/"/>
    <ds:schemaRef ds:uri="48c77cfc-f926-4e40-878b-a2b4daa011b0"/>
    <ds:schemaRef ds:uri="cfb0170c-0804-4841-b063-354b1495d77f"/>
    <ds:schemaRef ds:uri="http://www.w3.org/XML/1998/namespace"/>
    <ds:schemaRef ds:uri="http://schemas.microsoft.com/office/infopath/2007/PartnerControl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017F3146-E168-47F4-A292-A1B1EFDB2A35}">
  <ds:schemaRefs>
    <ds:schemaRef ds:uri="http://schemas.microsoft.com/sharepoint/v3/contenttype/forms"/>
  </ds:schemaRefs>
</ds:datastoreItem>
</file>

<file path=customXml/itemProps3.xml><?xml version="1.0" encoding="utf-8"?>
<ds:datastoreItem xmlns:ds="http://schemas.openxmlformats.org/officeDocument/2006/customXml" ds:itemID="{0C5AAF11-2EF5-46A7-B33F-1A51489274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2025-11-04T20:07:02Z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