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GESTION DE RIESGOS 2025/"/>
    </mc:Choice>
  </mc:AlternateContent>
  <xr:revisionPtr revIDLastSave="70" documentId="8_{5E968FD7-990B-4370-A92A-982825201975}" xr6:coauthVersionLast="47" xr6:coauthVersionMax="47" xr10:uidLastSave="{E4EAD4C1-46F3-4DBD-88E5-AEC3BD070E4A}"/>
  <bookViews>
    <workbookView xWindow="-108" yWindow="-108" windowWidth="23256" windowHeight="12456"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1"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1" i="21" l="1"/>
  <c r="Q31" i="21"/>
  <c r="T30" i="21"/>
  <c r="Q30" i="21"/>
  <c r="T29" i="21"/>
  <c r="Q29" i="21"/>
  <c r="T28" i="21"/>
  <c r="Q28" i="21"/>
  <c r="T27" i="21"/>
  <c r="Q27" i="21"/>
  <c r="T26" i="21"/>
  <c r="Q26" i="21"/>
  <c r="N26" i="21"/>
  <c r="M26" i="21"/>
  <c r="K26" i="21"/>
  <c r="T25" i="21"/>
  <c r="Q25" i="21"/>
  <c r="T24" i="21"/>
  <c r="Q24" i="21"/>
  <c r="AC25" i="21" s="1"/>
  <c r="AB25" i="21" s="1"/>
  <c r="AC23" i="21"/>
  <c r="AB23" i="21"/>
  <c r="T23" i="21"/>
  <c r="Q23" i="21"/>
  <c r="N23" i="21"/>
  <c r="M23" i="21"/>
  <c r="K23" i="21"/>
  <c r="T22" i="21"/>
  <c r="Q22" i="21"/>
  <c r="T21" i="21"/>
  <c r="Q21" i="21"/>
  <c r="T20" i="21"/>
  <c r="Q20" i="21"/>
  <c r="N20" i="21"/>
  <c r="M20" i="21"/>
  <c r="K20" i="21"/>
  <c r="T19" i="21"/>
  <c r="Q19" i="21"/>
  <c r="T18" i="21"/>
  <c r="Q18" i="21"/>
  <c r="AC17" i="21"/>
  <c r="AB17" i="21"/>
  <c r="T17" i="21"/>
  <c r="Y17" i="21" s="1"/>
  <c r="Q17" i="21"/>
  <c r="N17" i="21"/>
  <c r="M17" i="21"/>
  <c r="K17" i="21"/>
  <c r="T16" i="21"/>
  <c r="Q16" i="21"/>
  <c r="T15" i="21"/>
  <c r="Q15" i="21"/>
  <c r="N15" i="21"/>
  <c r="M15" i="21"/>
  <c r="K15" i="21"/>
  <c r="AA17" i="21" l="1"/>
  <c r="Y18" i="21" s="1"/>
  <c r="Z17" i="21"/>
  <c r="AC24" i="21"/>
  <c r="AB24" i="21" s="1"/>
  <c r="Y26" i="21"/>
  <c r="AC18" i="21"/>
  <c r="AC26" i="21"/>
  <c r="AC20" i="21"/>
  <c r="Y15" i="21"/>
  <c r="Y20" i="21"/>
  <c r="AC15" i="21"/>
  <c r="Y23" i="21"/>
  <c r="H220" i="22"/>
  <c r="B220" i="22" a="1"/>
  <c r="B220" i="22" s="1"/>
  <c r="J209" i="22" s="1"/>
  <c r="H219" i="22"/>
  <c r="H218" i="22"/>
  <c r="H217" i="22"/>
  <c r="H216" i="22"/>
  <c r="H215" i="22"/>
  <c r="H214" i="22"/>
  <c r="H213" i="22"/>
  <c r="H212" i="22"/>
  <c r="H211" i="22"/>
  <c r="H210" i="22"/>
  <c r="H209" i="22"/>
  <c r="AB20" i="21" l="1"/>
  <c r="AB26" i="21"/>
  <c r="AB18" i="21"/>
  <c r="AC19" i="21"/>
  <c r="AB19" i="21" s="1"/>
  <c r="AA18" i="21"/>
  <c r="Y19" i="21" s="1"/>
  <c r="Z18" i="21"/>
  <c r="Z26" i="21"/>
  <c r="AA26" i="21"/>
  <c r="Y27" i="21" s="1"/>
  <c r="AE17" i="21"/>
  <c r="AD17" i="21" s="1"/>
  <c r="Z23" i="21"/>
  <c r="AA23" i="21"/>
  <c r="Y24" i="21" s="1"/>
  <c r="AG15" i="21"/>
  <c r="AF15" i="21" s="1"/>
  <c r="AB15" i="21"/>
  <c r="AG23" i="21"/>
  <c r="AF23" i="21" s="1"/>
  <c r="AA20" i="21"/>
  <c r="Y21" i="21" s="1"/>
  <c r="Z20" i="21"/>
  <c r="AA15" i="21"/>
  <c r="Y16" i="21" s="1"/>
  <c r="AE15" i="21" s="1"/>
  <c r="AD15" i="21" s="1"/>
  <c r="AH15" i="21" s="1"/>
  <c r="Z15" i="21"/>
  <c r="AC16" i="21"/>
  <c r="AB16" i="21" s="1"/>
  <c r="AC21" i="21"/>
  <c r="AC27" i="21"/>
  <c r="Z27" i="21" l="1"/>
  <c r="AA27" i="21"/>
  <c r="Y28" i="21" s="1"/>
  <c r="Z19" i="21"/>
  <c r="AA19" i="21"/>
  <c r="AG17" i="21"/>
  <c r="AF17" i="21" s="1"/>
  <c r="AH17" i="21" s="1"/>
  <c r="AB21" i="21"/>
  <c r="AC22" i="21"/>
  <c r="AB22" i="21" s="1"/>
  <c r="AA16" i="21"/>
  <c r="Z16" i="21"/>
  <c r="AA21" i="21"/>
  <c r="Y22" i="21" s="1"/>
  <c r="Z21" i="21"/>
  <c r="AB27" i="21"/>
  <c r="AC28" i="21"/>
  <c r="Z24" i="21"/>
  <c r="AA24" i="21"/>
  <c r="Y25" i="21" s="1"/>
  <c r="AA25" i="21" l="1"/>
  <c r="Z25" i="21"/>
  <c r="AB28" i="21"/>
  <c r="AC29" i="21"/>
  <c r="Z22" i="21"/>
  <c r="AA22" i="21"/>
  <c r="AE20" i="21"/>
  <c r="AD20" i="21" s="1"/>
  <c r="AG20" i="21"/>
  <c r="AF20" i="21" s="1"/>
  <c r="Z28" i="21"/>
  <c r="AA28" i="21"/>
  <c r="Y29" i="21" s="1"/>
  <c r="AE23" i="21"/>
  <c r="AD23" i="21" s="1"/>
  <c r="AH23" i="21" s="1"/>
  <c r="AA29" i="21" l="1"/>
  <c r="Y30" i="21" s="1"/>
  <c r="Z29" i="21"/>
  <c r="AH20" i="21"/>
  <c r="AB29" i="21"/>
  <c r="AC30" i="21"/>
  <c r="Z30" i="21" l="1"/>
  <c r="AA30" i="21"/>
  <c r="Y31" i="21" s="1"/>
  <c r="AB30" i="21"/>
  <c r="AC31" i="21"/>
  <c r="Z31" i="21" l="1"/>
  <c r="AA31" i="21"/>
  <c r="AE26" i="21"/>
  <c r="AD26" i="21" s="1"/>
  <c r="AH26" i="21" s="1"/>
  <c r="AB31" i="21"/>
  <c r="AG26" i="21"/>
  <c r="AF26"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<sst xmlns="http://schemas.openxmlformats.org/spreadsheetml/2006/main" count="628" uniqueCount="376">
  <si>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</si>
  <si>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</si>
  <si>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</si>
  <si>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</si>
  <si>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</si>
  <si>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</si>
  <si>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</si>
  <si>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Documental</t>
  </si>
  <si>
    <t>FECHA DE ELABORACIÓN O ACTUALIZACIÓN:</t>
  </si>
  <si>
    <t>Marzo de 2022</t>
  </si>
  <si>
    <t>RESPONSABLE (s) DE ELABORACIÓN O ACTUALIZACIÓN</t>
  </si>
  <si>
    <t>Profesional Lider de Gestón Documental</t>
  </si>
  <si>
    <t>Factor: Externo/Interno/Proceso</t>
  </si>
  <si>
    <t xml:space="preserve">Variable </t>
  </si>
  <si>
    <t xml:space="preserve">¿Cómo me puede afectar? </t>
  </si>
  <si>
    <t>CARÁCTER: Positivo/negativo</t>
  </si>
  <si>
    <t>Breve análisis</t>
  </si>
  <si>
    <t>Factor Interno</t>
  </si>
  <si>
    <t>Factor Externo</t>
  </si>
  <si>
    <t>Baja capacidad de respuesta entre cambios normativos</t>
  </si>
  <si>
    <t>NEGATIVO</t>
  </si>
  <si>
    <t>POSITIVO</t>
  </si>
  <si>
    <t>El despliegue de las exigencias normativas puede verse afectada por la capacidad operativa y económica del Instituto.</t>
  </si>
  <si>
    <t>Condiciones fisicas de almacenamiento del acervo documental</t>
  </si>
  <si>
    <t>Puede generar pérdida o deterioro de la información.</t>
  </si>
  <si>
    <t>Factor de proceso</t>
  </si>
  <si>
    <t>Asignación presupuestal para el desarrollo de las actividades porpias del proceso</t>
  </si>
  <si>
    <t>Se ha evidenciado una asignacion presupuestal progresiva de recurso financiero lo cual ha permitido apalancar los planes, programas y proyectos asociados al proceso de gestion documental</t>
  </si>
  <si>
    <t xml:space="preserve">Alta rotación del personal </t>
  </si>
  <si>
    <t>Dada la naturaleza del vinculo contractual de las personas que despliegan las directrices del proceso lleva a que se presnete una alta rotacion de las mismas, lo cual a su vez genera reprocesos en el proceso de capacitación y apropiación de directrices.</t>
  </si>
  <si>
    <t>Estructura organizacional</t>
  </si>
  <si>
    <t>El proceso actualmente no cuenta con personas de planta en provisionalidad que garanticen una continuidad en los procesos.</t>
  </si>
  <si>
    <t>Soporte tecnológico del proceso (software)</t>
  </si>
  <si>
    <t xml:space="preserve">El proceso ha avanzado en el desarrollo del modulo de archivo en la plataforma SIFI, a fin de consolidar y gestionar las actividades del proceso apoyados en flujos de trabajo electronico. </t>
  </si>
  <si>
    <t>Directrices emitidas en el MIPG</t>
  </si>
  <si>
    <t xml:space="preserve">Se cuenta con un docuemnto guía que orienta metodológicamente la planeación, el desarrollo y el control de las actividades del proceso de Gestión Documental, a la vez que permite la articulación con otros procesos de la entidad como por ejemplo el proceso de TIC mediante el PETIC. </t>
  </si>
  <si>
    <t>Fortalecimiento de competencias propias de la gestión documental</t>
  </si>
  <si>
    <t xml:space="preserve">Se ha buscado reforzar el equipo del proceso, con el fin de contar con personas con perfiles adecuados y ajustados a las necesidades de la gestión del proceso. </t>
  </si>
  <si>
    <t>Alta Dirección/Liderazgo</t>
  </si>
  <si>
    <t xml:space="preserve">El proceso ha recibido un gran apoyo desde la alta dirección para realizar las mejoras necesarias en el proceso. </t>
  </si>
  <si>
    <t>Medición del proceso</t>
  </si>
  <si>
    <t xml:space="preserve">El proceso es medible, pues a medida que avanza el desarrollo de las actividades del proceso, se pueden mostrar resultados. </t>
  </si>
  <si>
    <t>Administración de la información por parte del personal del instituto</t>
  </si>
  <si>
    <t xml:space="preserve">Se evidencia que desde los diferentes cargos no se realiza una adecuada gestión de la información que se produce, con lo cual se puede generar perdida de la integridad, confidencialidad y acceso a la misma. </t>
  </si>
  <si>
    <t>Planeación de las actividades operativas del proceso</t>
  </si>
  <si>
    <t>Actualmente el proceso cuenta con los planes derivados de las exigencias de MIPG, los cuales establecen el rumbo del proceso de gestión documental</t>
  </si>
  <si>
    <t>Trabajo en equipo</t>
  </si>
  <si>
    <t>El equipo de gestion documental se encuentra fortalecido en cuanto a la articulación desde los planes que debe ejecutar lo cual permite brindar un acompañamiento oportuno a los otros procesos a travez de los enlaces de gestión documental</t>
  </si>
  <si>
    <t>Soporte tecnológico del proceso (hardware)</t>
  </si>
  <si>
    <t>Actualmente se cuenta con disponibilidad de equipos tales como, scanner, computadores, trituradoras de papel y un scanner especializado para escanear libros contables.</t>
  </si>
  <si>
    <t>Proyecto de tercerización, en cuanto a custodia e intervención de la documentación</t>
  </si>
  <si>
    <t xml:space="preserve">Este proyecto ha permitido avanzar en la intervencion de la documentacion que se encontraba represada en el archivo central, tambien ha permitido activas las transferecias primarias y ha permitido tener la información digital y realizar consultas de la misma manera, al igual que una custodia que cumpla con los requisitos normativos. </t>
  </si>
  <si>
    <t>Deficit de personal asignado al proceso de gestión documental</t>
  </si>
  <si>
    <t xml:space="preserve">Lo cual conlleva a que no se puedan surtir todos los procesos como por ejemplo, la actualizacion de las tablas de retención documental. Teniendo en cuenta la naturaleza de las contrataciones tambien se debe tener en cuenta la demora en el sutimiento de los proceso, lo cual restrasa el inicio de las actividades propias del proceso. </t>
  </si>
  <si>
    <t xml:space="preserve">Cambios del nivel directivo </t>
  </si>
  <si>
    <t>Lo cual afecta la continuidad de las actividades estrategicas del proceso.</t>
  </si>
  <si>
    <r>
      <t xml:space="preserve">PÁGINA: </t>
    </r>
    <r>
      <rPr>
        <sz val="12"/>
        <rFont val="Arial Narrow"/>
        <family val="2"/>
      </rPr>
      <t>2 de 3</t>
    </r>
  </si>
  <si>
    <t xml:space="preserve">IDENTIFICACIÓN DE ACTIVOS DE TI </t>
  </si>
  <si>
    <t>Activo</t>
  </si>
  <si>
    <t>Responsable</t>
  </si>
  <si>
    <t>Observaciones</t>
  </si>
  <si>
    <t>Plataforma Datasoft</t>
  </si>
  <si>
    <t>IMPRETIC</t>
  </si>
  <si>
    <t>El contratista es el responsable de administrar la plataforma. La información que se cargará a dicha palataforma consiste en la digitalización de los expedientes intervenidos.</t>
  </si>
  <si>
    <t>Plataforma SIFI - Modulo archivos, memorando y radicados.</t>
  </si>
  <si>
    <t>Subdirección administrativa y financiera - Gestión TIC - Gestión documental</t>
  </si>
  <si>
    <t>El soporte tecnico esta a cargo de gestión TIC y el soporte administrativo esta a cargo de gestión documental</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</si>
  <si>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</si>
  <si>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</si>
  <si>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</si>
  <si>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</si>
  <si>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</si>
  <si>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OBJETIVO:</t>
  </si>
  <si>
    <t>Establecer directrices administrativas y técnicas que conlleven a la planificación, procesamiento, manejo y organización de la documentación producida y recibida en el Instituto, mediante la aplicación de la normatividad archivística vigente con el fin de garantizar que la información se mantenga disponible y se asegure la integridad y conservación de la misma.</t>
  </si>
  <si>
    <t>ALCANCE:</t>
  </si>
  <si>
    <t>Inicia con la recepción de los documentos internos y externos, continúa con el trámite, distribución, organización y consulta de documentos y termina con su conservación, preservación y disposición final</t>
  </si>
  <si>
    <t>4.2. IDENTIFICACION DEL RIESGO</t>
  </si>
  <si>
    <t>4.3. EVALUACIÓN DEL RIESGO</t>
  </si>
  <si>
    <t>4.4. TRATAMIENTO DEL RIESGO</t>
  </si>
  <si>
    <t xml:space="preserve">Referencia </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</si>
  <si>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</si>
  <si>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</si>
  <si>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</si>
  <si>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</si>
  <si>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</si>
  <si>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</si>
  <si>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</si>
  <si>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</si>
  <si>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</si>
  <si>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</si>
  <si>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</si>
  <si>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</si>
  <si>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</si>
  <si>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</si>
  <si>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</si>
  <si>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</si>
  <si>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</si>
  <si>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</si>
  <si>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</si>
  <si>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</si>
  <si>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</si>
  <si>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</si>
  <si>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</si>
  <si>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</si>
  <si>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</si>
  <si>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</si>
  <si>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</si>
  <si>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</si>
  <si>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</si>
  <si>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</si>
  <si>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</si>
  <si>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</si>
  <si>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</si>
  <si>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</si>
  <si>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Posibilidad de afectación económica y reputacional frente a usuarios internos y externos</t>
  </si>
  <si>
    <t xml:space="preserve"> por fallos en contra de la entidad derivada de no contar con información suficente y oportuna para la legítima defensa
 por mal desempeño institucional relacionado con el suministro de información oportuna por parte del archivo </t>
  </si>
  <si>
    <t>Riesgo Operativo</t>
  </si>
  <si>
    <t>Muy Alta</t>
  </si>
  <si>
    <t>Mayor</t>
  </si>
  <si>
    <t>Preventivo</t>
  </si>
  <si>
    <t>Manual</t>
  </si>
  <si>
    <t>Sin Documentar</t>
  </si>
  <si>
    <t>Continua</t>
  </si>
  <si>
    <t>Sin Registro</t>
  </si>
  <si>
    <t>N/A</t>
  </si>
  <si>
    <t>Reducir (mitigar)</t>
  </si>
  <si>
    <t>Detectivo</t>
  </si>
  <si>
    <t>Automático</t>
  </si>
  <si>
    <t>Con Registro</t>
  </si>
  <si>
    <t>Aleatoria</t>
  </si>
  <si>
    <t>El area de bienes e infraestructura, verifica que se realicen de manera mensual las fumigaciones a las areas de archivo en ambas sedes del instituto.</t>
  </si>
  <si>
    <t>Soportes de fumigación</t>
  </si>
  <si>
    <t>Probabilidad</t>
  </si>
  <si>
    <t>Documentado</t>
  </si>
  <si>
    <t>Correctivo</t>
  </si>
  <si>
    <t>Posibilidad de afectación reputacional del Instituto</t>
  </si>
  <si>
    <t>por hallazgos de los entes de control</t>
  </si>
  <si>
    <t>Riesgo de Cumplimiento</t>
  </si>
  <si>
    <t>Baja</t>
  </si>
  <si>
    <t>Moderado</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</si>
  <si>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</si>
  <si>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</si>
  <si>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</si>
  <si>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</si>
  <si>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</si>
  <si>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</si>
  <si>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GD05</t>
  </si>
  <si>
    <t>Se incluye un nuevo evento potencial  intermedio (subcausa) al que se le asigna el consecutivo No.15. 
Redacción el evento intermedio: No se finaliza el tramite administrativo para los archivos de gestión, de manera que una vez cumplido este requisito pueda ser remitido a la custodia tercerizada (esta situación puede generar pérdida de información). Se identifica igualmente el control y se tipifica para efectos de nueva valoración de riesgo residual.</t>
  </si>
  <si>
    <t>Se incluye el control 17 de tipo correctiva para disminuir el impacto residual.</t>
  </si>
  <si>
    <t>Se incluye el control 2.2 para reducir la probabilidad de deterioro de expedientes por humedad relativa y alta temperatura.</t>
  </si>
  <si>
    <t>Se incluye el control 6 que no había sido definido previamente.</t>
  </si>
  <si>
    <t>Impacto</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</si>
  <si>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</si>
  <si>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</si>
  <si>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</si>
  <si>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</si>
  <si>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</si>
  <si>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</si>
  <si>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</si>
  <si>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</si>
  <si>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</si>
  <si>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</si>
  <si>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</si>
  <si>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</si>
  <si>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</si>
  <si>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</si>
  <si>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</si>
  <si>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</si>
  <si>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</si>
  <si>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</si>
  <si>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</si>
  <si>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</si>
  <si>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</si>
  <si>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</si>
  <si>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</si>
  <si>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</si>
  <si>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</si>
  <si>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</si>
  <si>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</si>
  <si>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</si>
  <si>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</si>
  <si>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</si>
  <si>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</si>
  <si>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</si>
  <si>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</si>
  <si>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</si>
  <si>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</si>
  <si>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</si>
  <si>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</si>
  <si>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</si>
  <si>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</si>
  <si>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</si>
  <si>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</si>
  <si>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</si>
  <si>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</si>
  <si>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</si>
  <si>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</si>
  <si>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</si>
  <si>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</si>
  <si>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</si>
  <si>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</si>
  <si>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</si>
  <si>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</si>
  <si>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</si>
  <si>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</si>
  <si>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</si>
  <si>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</si>
  <si>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</si>
  <si>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</si>
  <si>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</si>
  <si>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</si>
  <si>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</si>
  <si>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</si>
  <si>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</si>
  <si>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</si>
  <si>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</si>
  <si>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</si>
  <si>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</si>
  <si>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</si>
  <si>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</si>
  <si>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</si>
  <si>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</si>
  <si>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</si>
  <si>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</si>
  <si>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</si>
  <si>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</si>
  <si>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</si>
  <si>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</si>
  <si>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</si>
  <si>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</si>
  <si>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</si>
  <si>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</si>
  <si>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</si>
  <si>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</si>
  <si>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</si>
  <si>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</si>
  <si>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</si>
  <si>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</si>
  <si>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</si>
  <si>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</si>
  <si>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</si>
  <si>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</si>
  <si>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</si>
  <si>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</si>
  <si>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</si>
  <si>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</si>
  <si>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</si>
  <si>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</si>
  <si>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</si>
  <si>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</si>
  <si>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</si>
  <si>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</si>
  <si>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</si>
  <si>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</si>
  <si>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</si>
  <si>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</si>
  <si>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</si>
  <si>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</si>
  <si>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</si>
  <si>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</si>
  <si>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</si>
  <si>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</si>
  <si>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</si>
  <si>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</si>
  <si>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</si>
  <si>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</si>
  <si>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</si>
  <si>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</si>
  <si>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</si>
  <si>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</si>
  <si>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Riesgo de Corrupción</t>
  </si>
  <si>
    <t>Procesos Institucionales</t>
  </si>
  <si>
    <t>Gestión Estratégica</t>
  </si>
  <si>
    <t>Gestión Social</t>
  </si>
  <si>
    <t>Gestión de Desarrollo de Soluciones Habitacionales</t>
  </si>
  <si>
    <t>Gestión de Atención al Usuario</t>
  </si>
  <si>
    <t>Gestión del Talento Humano</t>
  </si>
  <si>
    <t>Gestión de Comunicaciones</t>
  </si>
  <si>
    <t>Gestión Administrativa y Financiera</t>
  </si>
  <si>
    <t>Gestión de Infraestructura</t>
  </si>
  <si>
    <t>Gestión de TIC</t>
  </si>
  <si>
    <t>Gestión Jurídica</t>
  </si>
  <si>
    <t>Gestión de Evaluación y  Mejora Continua</t>
  </si>
  <si>
    <t>Gesión de Evaluación Indpendiente</t>
  </si>
  <si>
    <t>Registro Sustancial</t>
  </si>
  <si>
    <t>Registro Material</t>
  </si>
  <si>
    <t>Sin registro</t>
  </si>
  <si>
    <t>Reducir</t>
  </si>
  <si>
    <t>SEGUIMIENTO TRIMESTRE 1 DE 2025</t>
  </si>
  <si>
    <t>Riesgo Fiscal</t>
  </si>
  <si>
    <t>SEGUIMIENTO TRIMESTRE 2 DE 2025</t>
  </si>
  <si>
    <t>Actualizada septiembre de 2025</t>
  </si>
  <si>
    <t>GD05, GD06</t>
  </si>
  <si>
    <t>Se eliminan los riesgos GD05 y GD06 por actualización de la matriz. Se identificaron nuevos riesgos con base en analisis de comportamiento esperados dentro de la metodología de definición de objetivos SMART para el proceso de Gestión Documental</t>
  </si>
  <si>
    <t>Se incluye este nuevo riesgo relacionado con la existencia de planes y programas del proceso de gestión documental que incumplen la normatividad archivística en cada vigencia.</t>
  </si>
  <si>
    <t>GD07</t>
  </si>
  <si>
    <t>GD08</t>
  </si>
  <si>
    <t>GD09</t>
  </si>
  <si>
    <t>GD10</t>
  </si>
  <si>
    <t>GD11</t>
  </si>
  <si>
    <t>Se incluye este nuevo riesgo relacionado con el  incumplimiento en la implementación del Plan Institucional de Archivos - PINAR</t>
  </si>
  <si>
    <t>Se incluye este nuevo riesgo relacionado con a desactualización de la Tablas de retención documental</t>
  </si>
  <si>
    <t>Se incluye este nuevo riesgo relacionado con el incumplimiento en la implementación de la TRD que imposibilitan la disponibilidad de la información</t>
  </si>
  <si>
    <t>Se incluye este nuevo riesgo relacionado con el daño o pérdida de la información en los archivos de gestión y central</t>
  </si>
  <si>
    <t xml:space="preserve">Realizar el ajuste de los planes y programas del 
proceso de gestión documental en cada 
vigencia para dar cumplimiento a la 
normatividad archivística </t>
  </si>
  <si>
    <t>Posiblidad de afectación reputacional y económica</t>
  </si>
  <si>
    <t>por hallazgos de los entes de control
por multas y sanciones por parte del Archivo General de la Nación</t>
  </si>
  <si>
    <t xml:space="preserve">debido a la existencia de planes y programas del proceso de gestión documental que incumplen la normatividad archivística  en cada 
vigencia </t>
  </si>
  <si>
    <t xml:space="preserve">Posiblidad de afectación reputacional y económica por hallazgos de los entes de control y multas y sanciones por parte del Archivo General de la Nación, debido a la desactualización de planes y programas del 
proceso de gestión documental que incumplen la  normatividad archivística  en cada 
vigencia </t>
  </si>
  <si>
    <t>Falta  de personal  que lidere el proceso de Gestión Documental con formación y experiencia  específicas.</t>
  </si>
  <si>
    <t>El Subdirector Administrativo y Financiero, con respecto al contrato relacionado con el rol de lider de archivo  realiza la solicitud de la necesidad de la contratación  para efectos de que se incluya en el presupuesto de cada vigencia y en el Plan Anual de Adquisiciones. 
El subdirector administrativo y financiero realiza  seguimiento a que se realice la contratación de acuerdo  a los términos definidos en el Plan Anual de Adquisiciones</t>
  </si>
  <si>
    <t>1. Necesidades de personal deL Proceso de  Gestión Documental incluidas en el  presupuesto de cada vigencia
2. Plan Anual de Adquisiciones
3. Minuta del Contrato</t>
  </si>
  <si>
    <t>Identificación de Riesgos (El riesgo y sus causas continuan vigentes de acuerdo al contexto?):
Materialización de Evento Potencial Principal:
Materialización de Eventos Potenciales Intermedios (Causas):
Diseño, Efectividad de Controles:
Acciones derivadas de materialización de eventos / fortalecimiento de controles:</t>
  </si>
  <si>
    <t xml:space="preserve">Actividades desactualizada referente al  estado actual de los planes y programas del proceso de Gestión Documental para dar cumplimiento a  la normatividad archivística establecida  por el Archivo General de la Nación </t>
  </si>
  <si>
    <t>El profesional líder de Gestión Documental realiza la  revisión del Plan institucional de Archivo, del Programa de Gestión Documental y de los diferentes planes que  conforman el Sistema Integrado de conservación con el  fin de verificar y actualizar las actividades a priorizar en  cumplimiento de la normatividad archivística establecida  por el Archivo General de la Nación</t>
  </si>
  <si>
    <t>Plan Táctico del Proceso de Gestión  Documental (Casillas de seguimiento)</t>
  </si>
  <si>
    <t xml:space="preserve">Cumplir con la implementación del Plan 
Institucional de Archivo </t>
  </si>
  <si>
    <t>debido al incumplimiento en la implementación del Plan Institucional de Archivos - PINAR</t>
  </si>
  <si>
    <t>Posibilidad de afectación reputacional del Instituto por hallazgos de los entes de control, debido al incumplimiento en la implementación del Plan Institucional de Archivos - PINAR</t>
  </si>
  <si>
    <t>Deficiencia o ausencia de la actualización del 
Diagnostico Integral de Archivo como insumo 
para definir las actividades priorizadas del 
Plan Institucional de Archivo</t>
  </si>
  <si>
    <t>El profesional líder de Gestión Documental realiza la revisión general y actualiza cada dos años el Diagnostico Integral de Archivo para determinar que el avance cumple con los objetivos planteados lo anterior en cumplimiento del acuerdo 01 de 2024 del AGN.</t>
  </si>
  <si>
    <t xml:space="preserve"> Diagnostico Integral de Archivo Actualizado</t>
  </si>
  <si>
    <t>Cronograma de actividades con objetivos y 
metas poco realizables</t>
  </si>
  <si>
    <t>El profesional líder de Gestión Documental elabora el cronograma de actividades de acuerdo a los objetivos y metas definidas en el Plan Institucional de Archivo teniendo en cuenta limitaciones de tiempo y recursos</t>
  </si>
  <si>
    <t>Cronograma de actividades del PINAR</t>
  </si>
  <si>
    <t xml:space="preserve">Falta de seguimiento al cumplimieto de Pinar </t>
  </si>
  <si>
    <t>El profesional líder de Gestión Documental realiza seguimiento trimestral al cumplimiento de las actividades del PINAR para cada vigencia las cuales se incluyen en el Plan Tactico del proceso.</t>
  </si>
  <si>
    <t>Seguimiento al plan tactico en las actividades 
especificas del PINAR</t>
  </si>
  <si>
    <t xml:space="preserve">Que las Tablas de Retención Documental 
estén actualizadas </t>
  </si>
  <si>
    <t>reflajada en hallazgos de entes de control por pérdida de información</t>
  </si>
  <si>
    <t>debido a la desactualización de la Tablas de retención documental</t>
  </si>
  <si>
    <t>Posibilidad de afectación reputacional del Instituto reflejada en hallazgos de entes de control por pérdida de información, debido a la desactualización de la Tablas de retención documental</t>
  </si>
  <si>
    <t>Cambios en la estructura y procesos internos del Instituto</t>
  </si>
  <si>
    <t xml:space="preserve">El lider de Gesión Documental identifica los cambios en  la estructura organizacional, e informa a la Subdirección Administrativa y financiera sobre la necesidad de actualizar las Tablas de Retención Documental - TRD. El lider de Gestión Documental se articula con las distintas dependencias para efectos de la actualización de las T.R.D y realiza seguimiento al avance </t>
  </si>
  <si>
    <t>Seguimiento al cronograma de implementación de T.R.D</t>
  </si>
  <si>
    <t xml:space="preserve">Ausencia y falta de aplicación de una metodologia y mecanismos para la recolección de información orientada a la actualización de las series documentales (relativas a documentos electrónicos, series relativas a derechos humanos, memoria histórica y conflicto armado) de las T.R.D </t>
  </si>
  <si>
    <t xml:space="preserve">El lider de gestión documental define metodologia y herramienta para la recolección 
de la informacion requerida para la actualización de las T.R.D, asi mismo verifica la implementación de las mismas </t>
  </si>
  <si>
    <t xml:space="preserve">Procedimiento para la actualización de las T.R.D 
Encuesta para la actualización de las T.R.D </t>
  </si>
  <si>
    <t xml:space="preserve">Que las T.R.D actualizadas y aprobadas por las instancias departamentales no sean adoptadas a nivel interno a traves del respectivo acto administrativo </t>
  </si>
  <si>
    <t xml:space="preserve">El lider de gestión documental gestiona con la subdirección juridica la adopción de las T.R.D a traves de la respectiva resolución </t>
  </si>
  <si>
    <t xml:space="preserve"> Resolucion de adopción de T.R.D</t>
  </si>
  <si>
    <t>Que el archivo de gestión y el archivo central 
cumplan con lo estipulado en las Tablas de  Retención Documental y garanticen la  disponibilidad información</t>
  </si>
  <si>
    <t>debido al incumplimiento en la implementación de la TRD que imposibilitan la disponibilidad de la información</t>
  </si>
  <si>
    <t>Posibilidad de afectación económica y reputacional frente a usuarios internos y externos, reflejada en  fallos en contra de la entidad derivada de no contar con información suficiente y oportuna para la legítima defensa asi como en mal desempeño institucional relacionado con el suministro de información  por parte del archivo. Lo anterior, debido al incumplimiento en la implementación de la TRD que imposibilitan la disponibilidad de la información</t>
  </si>
  <si>
    <t>Falta de socialización de las T.R.D y mecanismos de aplicación</t>
  </si>
  <si>
    <t>El técnico en gestión documental realizar capacitaciones periódicas a todos los funcionarios sobre las T.R.D y la aplicación de las mismas a través de las transferencias documentales.
Documentado en: Programa de Gestión Documental.</t>
  </si>
  <si>
    <t>.Registro de asistencia</t>
  </si>
  <si>
    <t xml:space="preserve">Deficiente proceso de transferencia  documental que entorpecen la consulta y  prestamo de los expedientes </t>
  </si>
  <si>
    <t>El profesional Líder de Gestión documental define el procedimiento para normalizar y garantizar que las transferencias documentales desde las unidades de gestión al archivo central se realicen asegurando el cumplimiento de los requisitos normativos y la disponibilidad para consulta y préstamo de la información
El profesional Líder de Gestión documental verifica que las transferencias documentales cumplan con lo establecido en las T.R.D y el procedimiento definido.
Documentado en: Procedimiento para las transferencias documentales.</t>
  </si>
  <si>
    <t>Formato Unico de Inventario Documental 
aprobado y firmado</t>
  </si>
  <si>
    <t>No Aplica.</t>
  </si>
  <si>
    <t>En caso de unidades documentales con daño o deterioro, El Líder de Gestión Documental verifica que se cumplan los lineamientos establecidos en el plan de conservación documental, con respecto al protocolo de rescate documental.
Documentado en: Plan de conservación documental y el plan de contingencia de archivo</t>
  </si>
  <si>
    <t xml:space="preserve">Informe tecnico de intervención </t>
  </si>
  <si>
    <t>Lograr que los archivos de gestión y el central  aseguren la integridad y conservación de la  información.</t>
  </si>
  <si>
    <t>debido al daño o pérdida de la información en los archivos de gestión y central</t>
  </si>
  <si>
    <t>Posibilidad de afectación económica y reputacional frente a usuarios internos y externos, reflejada en  fallos en contra de la entidad derivada de no contar con información suficente y oportuna para la legítima defensa asi como en mal desempeño institucional relacionado con el suministro de información oportuna por parte del archivo. Lo anterior, debido al daño o pérdida de la información en los archivos de gestión y central</t>
  </si>
  <si>
    <t>Incendio, inundación de las instalaciones y /o condiciones ambientales fuera de los parámetros tanto en el archivo de gestión como en el central</t>
  </si>
  <si>
    <t xml:space="preserve">El profesional Líder de Gestión documental verifica que la entidad cuente con detectores de humo en el área de archivo del Instituto. Así mismo verifica que el número de los extintores ubicados en los lugares asesorados por la ARL-Brigada de emergencia estén correctamente identificados en el área de archivo .
El tecnico documental revisa en horas de la mañana y la tarde las condiciones ambientales de los archivos utilizando el hidrometro y se registra en el formato de condiciones ambientales 
El área de archivo central de velódromo cuenta con Bomba extractora de agua que se activa automáticamente. El proceso de gestión de bienes e infraestructura, verifica que se realice mantenimiento 
correctivo cada que se identifique mal funcionamiento de la misma. </t>
  </si>
  <si>
    <t xml:space="preserve"> Formato de condiciones ambientales 
Soportes de mantenimiento </t>
  </si>
  <si>
    <t>Daño o pérdida por roedores, plagas</t>
  </si>
  <si>
    <t>Inadecuada infraestructura locativa de los depósitos de archivo_x000D_</t>
  </si>
  <si>
    <t>El líder de Gestión Documental valida cumplimiento de condiciones mínimas de infraestructura de archivo tales como: cerramiento perimetral del área de archivo, estanterías rodantes, unidades de conservación (cajas y carpetas), toma de temperatura y humedad relativa, existencia de detectores de humo.
Teniendo en cuenta que hay condiciones que no se cumplen tales como: ubicación en sótano cerca de una quebrada (riesgo de inundación), cielo raso con tubería de cableado electrico y desagues, se tomó la decisión de tercerizar el almacenamiento del archivo central.
En este caso, el lider de Gestión Documental verifica que la empresa tercerizada para el almacenamiento del archivo central cumpla con las condiciones locativas establecidas en el acuerdo 001 de 2024 del Archivo General de la Nación " El lider de gestión documental verifica la existencia del certificado de calidad de producto por parte del proveedor (cajas y carpetas)
Documentado en: Acuerdo 001 de 2024 de AGN</t>
  </si>
  <si>
    <t>Especificaciones técnicas del contrato de tercerización 
Visitas de supervisión 
Informes de supervisión</t>
  </si>
  <si>
    <t>Manipulación inadecuada de la documentación por parte de usuarios internos. 
(Archivos de Gestión)</t>
  </si>
  <si>
    <t>El lider de Gestión Documental incluye en el cronograma de capacitaciones las relacionadas con la organización de archivos de gestión y lo informa al area de Talento Humano para que sea incluido en el PIC. El lider de Gestión Documental realiza seguimiento al cumplimiento de las capacitaciones programadas.
Documentado en: Programa de Gestión  Documental</t>
  </si>
  <si>
    <t>Correo electrónico de temas priorizados para capacitaciones 
Registros de asistencia 
Memorias audiovisuales</t>
  </si>
  <si>
    <t>Prestamos de expedientes sin los debidos controles</t>
  </si>
  <si>
    <t>El líder de Gestión documental realiza seguimiento a los prestamos en el modulo de Archivo del Sifi y se genera una alerta en el caso de que el expediente no se devuelva dentro del tiempo establecido desde el Area de archivo. Asi mismo, en el momento en el que un funcionario accede al SIFI se genera alerta automatica relacionando los expedientes en prestamo.
En el caso de funcionarios que finalizan sus contratos de prestación de servicios profesionales y de apoyo a la gestión, no se otorga el respectivo paz y salvo, si el sistema tienes cargado a su nombre expedientes en préstamo.
Documentado en: Instructivo para la atención de consulta y préstamos documentales</t>
  </si>
  <si>
    <t>Registro de prestamos en el SIFI
 Correos de Alerta
Paz y salvo de archivo a vinculados y 
contratistas. al momento de retiro o finalización 
de contrato.</t>
  </si>
  <si>
    <t>Falta de competencia del personal de Gestión Documental_x000D_</t>
  </si>
  <si>
    <t>El Director, Subdirector o Jefe de Oficina, en relación a cada contratación de personal que se requiera para la prestación de servicios profesionales y de apoyo a la gestión, verifica en el Estudio Previo respectivo, que la idoneidad y experiencia requerida sea coherente con las obligaciones contractuales a 
desarrollar, y procede a firmarlo en consecuencia. Los requisitos de idoneidad y experiencia para el personal de gestión documental se definen en el Acuerdo 08 del 2014 del Archivo General de la Nación_x000D_</t>
  </si>
  <si>
    <t>Estudio previo de contratos de prestación 
servicios profesionales y de apoyo a la gestión 
persona natural firmado por el Subdirector 
Administrativo y Financiero</t>
  </si>
  <si>
    <t>Objetivo de Proceso / Requisto a cumplir</t>
  </si>
  <si>
    <t>SEGUIMIENTO TRIMESTRE 3 DE 2025</t>
  </si>
  <si>
    <r>
      <t xml:space="preserve">EVIDENCIA
</t>
    </r>
    <r>
      <rPr>
        <b/>
        <sz val="14"/>
        <color rgb="FFFF0000"/>
        <rFont val="Arial Narrow"/>
        <family val="2"/>
      </rPr>
      <t>(Sobre materialización de eventos y aplicación de controles)
(RELACIONAR LOS ENLACES)</t>
    </r>
  </si>
  <si>
    <t>No aplica por cuanto este riesgo se incluyó en el mes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</si>
</sst>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3"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4"/>
      <color indexed="8"/>
      <name val="Arial Narrow"/>
      <family val="2"/>
    </font>
    <font>
      <sz val="8"/>
      <name val="Calibri"/>
      <family val="2"/>
      <scheme val="minor"/>
    </font>
    <font>
      <sz val="10.5"/>
      <color rgb="FF000000"/>
      <name val="Arial Narrow"/>
      <family val="2"/>
    </font>
    <font>
      <b/>
      <sz val="14"/>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49">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2" fillId="15" borderId="41" xfId="0" applyFont="1" applyFill="1" applyBorder="1" applyAlignment="1">
      <alignment vertical="center" wrapText="1"/>
    </xf>
    <xf numFmtId="0" fontId="42"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2" fillId="15" borderId="43" xfId="0" applyFont="1" applyFill="1" applyBorder="1" applyAlignment="1">
      <alignment vertical="center" wrapText="1"/>
    </xf>
    <xf numFmtId="0" fontId="42" fillId="15" borderId="35" xfId="0" applyFont="1" applyFill="1" applyBorder="1" applyAlignment="1">
      <alignment vertical="center" wrapText="1"/>
    </xf>
    <xf numFmtId="0" fontId="42" fillId="15" borderId="39" xfId="0" applyFont="1" applyFill="1" applyBorder="1" applyAlignment="1">
      <alignment vertical="center" wrapText="1"/>
    </xf>
    <xf numFmtId="0" fontId="42"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2"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5" fillId="3" borderId="0" xfId="0" applyFont="1" applyFill="1" applyAlignment="1">
      <alignment horizontal="center" vertical="center"/>
    </xf>
    <xf numFmtId="0" fontId="46" fillId="3" borderId="0" xfId="0" applyFont="1" applyFill="1" applyAlignment="1">
      <alignment horizontal="center" vertical="center"/>
    </xf>
    <xf numFmtId="0" fontId="39" fillId="0" borderId="0" xfId="0" applyFont="1"/>
    <xf numFmtId="0" fontId="46" fillId="0" borderId="0" xfId="0" applyFont="1" applyAlignment="1">
      <alignment horizontal="center" vertical="center"/>
    </xf>
    <xf numFmtId="0" fontId="50" fillId="3" borderId="0" xfId="0" applyFont="1" applyFill="1" applyAlignment="1">
      <alignment horizontal="center" vertical="center" wrapText="1"/>
    </xf>
    <xf numFmtId="0" fontId="51" fillId="3" borderId="0" xfId="0" applyFont="1" applyFill="1" applyAlignment="1">
      <alignment vertical="center" wrapText="1"/>
    </xf>
    <xf numFmtId="0" fontId="49" fillId="3" borderId="0" xfId="0" applyFont="1" applyFill="1" applyAlignment="1">
      <alignment horizontal="center" vertical="center" wrapText="1"/>
    </xf>
    <xf numFmtId="0" fontId="51" fillId="3" borderId="0" xfId="0" applyFont="1" applyFill="1" applyAlignment="1">
      <alignment horizontal="center" vertical="center" wrapText="1"/>
    </xf>
    <xf numFmtId="0" fontId="49" fillId="3" borderId="0" xfId="0" applyFont="1" applyFill="1" applyAlignment="1">
      <alignment vertical="center" wrapText="1"/>
    </xf>
    <xf numFmtId="0" fontId="46" fillId="3" borderId="0" xfId="0" applyFont="1" applyFill="1" applyAlignment="1">
      <alignment vertical="center" wrapText="1"/>
    </xf>
    <xf numFmtId="0" fontId="49" fillId="3" borderId="0" xfId="0" applyFont="1" applyFill="1" applyAlignment="1">
      <alignment horizontal="center" vertical="center"/>
    </xf>
    <xf numFmtId="0" fontId="46" fillId="16" borderId="18" xfId="0" applyFont="1" applyFill="1" applyBorder="1" applyAlignment="1">
      <alignment horizontal="left" vertical="center"/>
    </xf>
    <xf numFmtId="0" fontId="54" fillId="17" borderId="18" xfId="0" applyFont="1" applyFill="1" applyBorder="1" applyAlignment="1">
      <alignment horizontal="center" vertical="center"/>
    </xf>
    <xf numFmtId="0" fontId="54" fillId="17" borderId="18" xfId="0" applyFont="1" applyFill="1" applyBorder="1" applyAlignment="1">
      <alignment horizontal="center" vertical="center" wrapText="1"/>
    </xf>
    <xf numFmtId="0" fontId="46" fillId="3" borderId="37" xfId="0" applyFont="1" applyFill="1" applyBorder="1" applyAlignment="1">
      <alignment horizontal="center" vertical="center"/>
    </xf>
    <xf numFmtId="0" fontId="46" fillId="3" borderId="18" xfId="0" applyFont="1" applyFill="1" applyBorder="1" applyAlignment="1">
      <alignment horizontal="center" vertical="center"/>
    </xf>
    <xf numFmtId="0" fontId="46" fillId="3" borderId="36" xfId="0" applyFont="1" applyFill="1" applyBorder="1" applyAlignment="1">
      <alignment horizontal="center" vertical="center"/>
    </xf>
    <xf numFmtId="0" fontId="56" fillId="3" borderId="37" xfId="0" applyFont="1" applyFill="1" applyBorder="1" applyAlignment="1">
      <alignment horizontal="center" vertical="center"/>
    </xf>
    <xf numFmtId="0" fontId="56" fillId="3" borderId="18" xfId="0" applyFont="1" applyFill="1" applyBorder="1" applyAlignment="1">
      <alignment horizontal="center" vertical="center"/>
    </xf>
    <xf numFmtId="0" fontId="56" fillId="3" borderId="36" xfId="0" applyFont="1" applyFill="1" applyBorder="1" applyAlignment="1">
      <alignment horizontal="center" vertical="center"/>
    </xf>
    <xf numFmtId="0" fontId="56" fillId="3" borderId="37" xfId="0" applyFont="1" applyFill="1" applyBorder="1" applyAlignment="1">
      <alignment horizontal="center" vertical="center" wrapText="1"/>
    </xf>
    <xf numFmtId="0" fontId="56" fillId="3" borderId="18" xfId="0" applyFont="1" applyFill="1" applyBorder="1" applyAlignment="1">
      <alignment horizontal="center" vertical="center" wrapText="1"/>
    </xf>
    <xf numFmtId="0" fontId="56" fillId="3" borderId="36" xfId="0" applyFont="1" applyFill="1" applyBorder="1" applyAlignment="1">
      <alignment horizontal="center" vertical="center" wrapText="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164" fontId="1" fillId="0" borderId="35"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wrapText="1"/>
      <protection hidden="1"/>
    </xf>
    <xf numFmtId="0" fontId="1"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44" fillId="0" borderId="44" xfId="0" applyFont="1" applyBorder="1" applyAlignment="1">
      <alignment horizontal="center" vertical="center"/>
    </xf>
    <xf numFmtId="0" fontId="44" fillId="0" borderId="40" xfId="0" applyFont="1" applyBorder="1" applyAlignment="1">
      <alignment horizontal="center" vertical="center"/>
    </xf>
    <xf numFmtId="0" fontId="44"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4" fillId="17" borderId="18" xfId="0" applyFont="1" applyFill="1" applyBorder="1" applyAlignment="1">
      <alignment horizontal="center" vertical="center" wrapText="1"/>
    </xf>
    <xf numFmtId="0" fontId="54" fillId="17" borderId="18" xfId="0" applyFont="1" applyFill="1" applyBorder="1" applyAlignment="1">
      <alignment horizontal="center" vertical="center"/>
    </xf>
    <xf numFmtId="0" fontId="56" fillId="3" borderId="36" xfId="0" applyFont="1" applyFill="1" applyBorder="1" applyAlignment="1">
      <alignment horizontal="center" vertical="center"/>
    </xf>
    <xf numFmtId="0" fontId="56" fillId="3" borderId="38" xfId="0" applyFont="1" applyFill="1" applyBorder="1" applyAlignment="1">
      <alignment horizontal="center" vertical="center"/>
    </xf>
    <xf numFmtId="0" fontId="56" fillId="3" borderId="37" xfId="0" applyFont="1" applyFill="1" applyBorder="1" applyAlignment="1">
      <alignment horizontal="center" vertical="center"/>
    </xf>
    <xf numFmtId="0" fontId="56" fillId="3" borderId="36" xfId="0" applyFont="1" applyFill="1" applyBorder="1" applyAlignment="1">
      <alignment horizontal="center" vertical="center" wrapText="1"/>
    </xf>
    <xf numFmtId="0" fontId="56" fillId="3" borderId="37" xfId="0" applyFont="1" applyFill="1" applyBorder="1" applyAlignment="1">
      <alignment horizontal="center" vertical="center" wrapText="1"/>
    </xf>
    <xf numFmtId="0" fontId="56" fillId="3" borderId="38" xfId="0" applyFont="1" applyFill="1" applyBorder="1" applyAlignment="1">
      <alignment horizontal="center" vertical="center" wrapText="1"/>
    </xf>
    <xf numFmtId="0" fontId="47" fillId="17" borderId="0" xfId="0" applyFont="1" applyFill="1" applyAlignment="1">
      <alignment horizontal="center" vertical="center"/>
    </xf>
    <xf numFmtId="0" fontId="46" fillId="16" borderId="18" xfId="0" applyFont="1" applyFill="1" applyBorder="1" applyAlignment="1">
      <alignment horizontal="left" vertical="center"/>
    </xf>
    <xf numFmtId="0" fontId="59" fillId="3" borderId="18" xfId="0" applyFont="1" applyFill="1" applyBorder="1" applyAlignment="1">
      <alignment horizontal="center" vertical="center"/>
    </xf>
    <xf numFmtId="0" fontId="46" fillId="16" borderId="19" xfId="0" applyFont="1" applyFill="1" applyBorder="1" applyAlignment="1">
      <alignment horizontal="left" vertical="center"/>
    </xf>
    <xf numFmtId="0" fontId="56" fillId="3" borderId="36" xfId="0" applyFont="1" applyFill="1" applyBorder="1" applyAlignment="1">
      <alignment horizontal="center" vertical="center" wrapText="1" shrinkToFit="1"/>
    </xf>
    <xf numFmtId="0" fontId="56" fillId="3" borderId="37" xfId="0" applyFont="1" applyFill="1" applyBorder="1" applyAlignment="1">
      <alignment horizontal="center" vertical="center" wrapText="1" shrinkToFit="1"/>
    </xf>
    <xf numFmtId="0" fontId="56" fillId="3" borderId="38" xfId="0" applyFont="1" applyFill="1" applyBorder="1" applyAlignment="1">
      <alignment horizontal="center" vertical="center" wrapText="1" shrinkToFit="1"/>
    </xf>
    <xf numFmtId="0" fontId="46" fillId="3" borderId="36" xfId="0" applyFont="1" applyFill="1" applyBorder="1" applyAlignment="1">
      <alignment horizontal="center" vertical="center"/>
    </xf>
    <xf numFmtId="0" fontId="46" fillId="3" borderId="38" xfId="0" applyFont="1" applyFill="1" applyBorder="1" applyAlignment="1">
      <alignment horizontal="center" vertical="center"/>
    </xf>
    <xf numFmtId="0" fontId="46" fillId="3" borderId="37" xfId="0" applyFont="1" applyFill="1" applyBorder="1" applyAlignment="1">
      <alignment horizontal="center" vertical="center"/>
    </xf>
    <xf numFmtId="0" fontId="57" fillId="3"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4" fillId="0" borderId="18" xfId="0" applyFont="1" applyBorder="1" applyAlignment="1">
      <alignment horizontal="center" vertical="center"/>
    </xf>
    <xf numFmtId="0" fontId="48" fillId="14" borderId="18" xfId="0" applyFont="1" applyFill="1" applyBorder="1" applyAlignment="1">
      <alignment horizontal="left" vertical="center"/>
    </xf>
    <xf numFmtId="0" fontId="59" fillId="3" borderId="36" xfId="0" applyFont="1" applyFill="1" applyBorder="1" applyAlignment="1">
      <alignment horizontal="center" vertical="center"/>
    </xf>
    <xf numFmtId="0" fontId="59" fillId="3" borderId="37" xfId="0" applyFont="1" applyFill="1" applyBorder="1" applyAlignment="1">
      <alignment horizontal="center" vertical="center"/>
    </xf>
    <xf numFmtId="0" fontId="59" fillId="3" borderId="38" xfId="0" applyFont="1" applyFill="1" applyBorder="1" applyAlignment="1">
      <alignment horizontal="center" vertical="center"/>
    </xf>
    <xf numFmtId="0" fontId="48" fillId="14" borderId="36" xfId="0" applyFont="1" applyFill="1" applyBorder="1" applyAlignment="1">
      <alignment horizontal="left" vertical="center"/>
    </xf>
    <xf numFmtId="0" fontId="48" fillId="14" borderId="37" xfId="0" applyFont="1" applyFill="1" applyBorder="1" applyAlignment="1">
      <alignment horizontal="left" vertical="center"/>
    </xf>
    <xf numFmtId="0" fontId="48" fillId="14" borderId="38" xfId="0" applyFont="1" applyFill="1" applyBorder="1" applyAlignment="1">
      <alignment horizontal="left" vertical="center"/>
    </xf>
    <xf numFmtId="0" fontId="59" fillId="3" borderId="36" xfId="0" applyFont="1" applyFill="1" applyBorder="1" applyAlignment="1">
      <alignment horizontal="center" vertical="center" wrapText="1"/>
    </xf>
    <xf numFmtId="0" fontId="59" fillId="3" borderId="37" xfId="0" applyFont="1" applyFill="1" applyBorder="1" applyAlignment="1">
      <alignment horizontal="center" vertical="center" wrapText="1"/>
    </xf>
    <xf numFmtId="0" fontId="59" fillId="3" borderId="38" xfId="0" applyFont="1" applyFill="1" applyBorder="1" applyAlignment="1">
      <alignment horizontal="center" vertical="center" wrapText="1"/>
    </xf>
    <xf numFmtId="0" fontId="48" fillId="14" borderId="18" xfId="0" applyFont="1" applyFill="1" applyBorder="1" applyAlignment="1">
      <alignment horizontal="left" vertical="center" wrapText="1"/>
    </xf>
    <xf numFmtId="0" fontId="55" fillId="17" borderId="18" xfId="0" applyFont="1" applyFill="1" applyBorder="1" applyAlignment="1">
      <alignment horizontal="center" vertical="center" wrapText="1"/>
    </xf>
    <xf numFmtId="0" fontId="51"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 fillId="14" borderId="37" xfId="0" applyFont="1" applyFill="1" applyBorder="1" applyAlignment="1" applyProtection="1">
      <alignment horizontal="center"/>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53" fillId="0" borderId="18" xfId="0" applyFont="1" applyBorder="1" applyAlignment="1" applyProtection="1">
      <alignment horizontal="center" vertical="center"/>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3" fillId="18" borderId="36" xfId="0" applyFont="1" applyFill="1" applyBorder="1" applyAlignment="1" applyProtection="1">
      <alignment horizontal="center" vertical="center"/>
      <protection hidden="1"/>
    </xf>
    <xf numFmtId="0" fontId="43" fillId="18" borderId="37" xfId="0" applyFont="1" applyFill="1" applyBorder="1" applyAlignment="1" applyProtection="1">
      <alignment horizontal="center" vertical="center"/>
      <protection hidden="1"/>
    </xf>
    <xf numFmtId="0" fontId="43" fillId="18" borderId="38"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1" fillId="0" borderId="0" xfId="0" applyFont="1" applyAlignment="1" applyProtection="1">
      <alignment horizontal="center"/>
      <protection hidden="1"/>
    </xf>
    <xf numFmtId="0" fontId="1" fillId="0" borderId="42" xfId="0" applyFont="1" applyBorder="1" applyAlignment="1" applyProtection="1">
      <alignment horizontal="center"/>
      <protection hidden="1"/>
    </xf>
    <xf numFmtId="0" fontId="1" fillId="0" borderId="34" xfId="0" applyFont="1" applyBorder="1" applyAlignment="1" applyProtection="1">
      <alignment horizontal="center"/>
      <protection hidden="1"/>
    </xf>
    <xf numFmtId="0" fontId="1" fillId="0" borderId="43" xfId="0" applyFont="1" applyBorder="1" applyAlignment="1" applyProtection="1">
      <alignment horizontal="center"/>
      <protection hidden="1"/>
    </xf>
    <xf numFmtId="0" fontId="53" fillId="14" borderId="33" xfId="0" applyFont="1" applyFill="1" applyBorder="1" applyAlignment="1" applyProtection="1">
      <alignment horizontal="center" vertical="center"/>
      <protection hidden="1"/>
    </xf>
    <xf numFmtId="0" fontId="53" fillId="14" borderId="41" xfId="0" applyFont="1" applyFill="1" applyBorder="1" applyAlignment="1" applyProtection="1">
      <alignment horizontal="center" vertical="center"/>
      <protection hidden="1"/>
    </xf>
    <xf numFmtId="0" fontId="53" fillId="14" borderId="34" xfId="0" applyFont="1" applyFill="1" applyBorder="1" applyAlignment="1" applyProtection="1">
      <alignment horizontal="center" vertical="center"/>
      <protection hidden="1"/>
    </xf>
    <xf numFmtId="0" fontId="53" fillId="14" borderId="43" xfId="0" applyFont="1" applyFill="1" applyBorder="1" applyAlignment="1" applyProtection="1">
      <alignment horizontal="center" vertical="center"/>
      <protection hidden="1"/>
    </xf>
    <xf numFmtId="0" fontId="53" fillId="14" borderId="36" xfId="0" applyFont="1" applyFill="1" applyBorder="1" applyAlignment="1" applyProtection="1">
      <alignment horizontal="center" vertical="center"/>
      <protection hidden="1"/>
    </xf>
    <xf numFmtId="0" fontId="53" fillId="14" borderId="38" xfId="0" applyFont="1" applyFill="1" applyBorder="1" applyAlignment="1" applyProtection="1">
      <alignment horizontal="center" vertical="center"/>
      <protection hidden="1"/>
    </xf>
    <xf numFmtId="14"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28" fillId="0" borderId="36" xfId="0" applyFont="1" applyBorder="1" applyAlignment="1" applyProtection="1">
      <alignment horizontal="left" vertical="center" wrapText="1"/>
      <protection hidden="1"/>
    </xf>
    <xf numFmtId="0" fontId="52"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9" fontId="1" fillId="0" borderId="35" xfId="0" applyNumberFormat="1" applyFont="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9" fontId="1" fillId="0" borderId="35" xfId="0" applyNumberFormat="1" applyFont="1" applyBorder="1" applyAlignment="1" applyProtection="1">
      <alignment horizontal="center" vertical="center"/>
      <protection hidden="1"/>
    </xf>
    <xf numFmtId="0" fontId="53" fillId="14" borderId="37"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1" fillId="3" borderId="18" xfId="0" applyFont="1" applyFill="1" applyBorder="1" applyAlignment="1" applyProtection="1">
      <alignment vertical="center"/>
      <protection hidden="1"/>
    </xf>
    <xf numFmtId="0" fontId="1" fillId="3" borderId="18" xfId="0" applyFont="1" applyFill="1" applyBorder="1" applyProtection="1">
      <protection hidden="1"/>
    </xf>
    <xf numFmtId="0" fontId="1" fillId="0" borderId="18" xfId="0" applyFont="1" applyBorder="1" applyAlignment="1" applyProtection="1">
      <alignment horizontal="justify" vertical="center"/>
      <protection hidden="1"/>
    </xf>
    <xf numFmtId="0" fontId="61" fillId="0" borderId="18" xfId="0" applyFont="1" applyBorder="1" applyAlignment="1" applyProtection="1">
      <alignment vertical="center" wrapText="1"/>
      <protection hidden="1"/>
    </xf>
    <xf numFmtId="164" fontId="1" fillId="0" borderId="18" xfId="1" applyNumberFormat="1" applyFont="1" applyFill="1" applyBorder="1" applyAlignment="1" applyProtection="1">
      <alignment horizontal="center" vertical="center"/>
      <protection hidden="1"/>
    </xf>
    <xf numFmtId="0" fontId="1" fillId="0" borderId="35" xfId="0" applyFont="1" applyBorder="1" applyAlignment="1" applyProtection="1">
      <alignment horizontal="justify" vertical="center" wrapText="1"/>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32">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514350</xdr:colOff>
      <xdr:row>0</xdr:row>
      <xdr:rowOff>95250</xdr:rowOff>
    </xdr:from>
    <xdr:to>
      <xdr:col>2</xdr:col>
      <xdr:colOff>1471800</xdr:colOff>
      <xdr:row>3</xdr:row>
      <xdr:rowOff>101311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00300" y="952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31" dataDxfId="30">
  <autoFilter ref="B208:C218" xr:uid="{00000000-0009-0000-0100-000001000000}"/>
  <tableColumns count="2">
    <tableColumn id="1" xr3:uid="{9E9A9578-4E04-488A-BBF0-AF85DE280E17}" name="Criterios" dataDxfId="29"/>
    <tableColumn id="2" xr3:uid="{0D82EFC9-95F1-4FC4-8C5A-F40A29A6C681}" name="Subcriterios" dataDxfId="2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70" zoomScaleNormal="70" workbookViewId="0">
      <selection activeCell="I13" sqref="I1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109375" style="64" customWidth="1"/>
    <col min="5" max="5" width="20.44140625" style="64" customWidth="1"/>
    <col min="6" max="6" width="23.109375" style="64" customWidth="1"/>
    <col min="7" max="7" width="27.88671875" style="64" customWidth="1"/>
    <col min="8" max="8" width="27.88671875" style="64" hidden="1" customWidth="1"/>
    <col min="9" max="9" width="17.5546875" style="64" customWidth="1"/>
    <col min="10" max="10" width="20.6640625" style="64" customWidth="1"/>
    <col min="11" max="11" width="19.5546875" style="64" customWidth="1"/>
    <col min="12" max="12" width="19.33203125" style="64" customWidth="1"/>
    <col min="13" max="13" width="14.88671875" style="64" customWidth="1"/>
    <col min="14" max="14" width="19.5546875" style="64" customWidth="1"/>
    <col min="15" max="15" width="16.10937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88671875" style="64" customWidth="1"/>
    <col min="22" max="16384" width="24.33203125" style="64"/>
  </cols>
  <sheetData>
    <row r="1" spans="1:13" s="65" customFormat="1" ht="20.100000000000001" customHeight="1" x14ac:dyDescent="0.3">
      <c r="A1" s="112"/>
      <c r="B1" s="115" t="s">
        <v>0</v>
      </c>
      <c r="C1" s="116"/>
      <c r="D1" s="116"/>
      <c r="E1" s="116"/>
      <c r="F1" s="116"/>
      <c r="G1" s="116"/>
      <c r="H1" s="116"/>
      <c r="I1" s="116"/>
      <c r="J1" s="116"/>
      <c r="K1" s="117"/>
      <c r="L1" s="124" t="s">
        <v>1</v>
      </c>
      <c r="M1" s="124"/>
    </row>
    <row r="2" spans="1:13" s="65" customFormat="1" ht="20.100000000000001" customHeight="1" x14ac:dyDescent="0.3">
      <c r="A2" s="113"/>
      <c r="B2" s="118"/>
      <c r="C2" s="119"/>
      <c r="D2" s="119"/>
      <c r="E2" s="119"/>
      <c r="F2" s="119"/>
      <c r="G2" s="119"/>
      <c r="H2" s="119"/>
      <c r="I2" s="119"/>
      <c r="J2" s="119"/>
      <c r="K2" s="120"/>
      <c r="L2" s="124" t="s">
        <v>2</v>
      </c>
      <c r="M2" s="124"/>
    </row>
    <row r="3" spans="1:13" s="65" customFormat="1" ht="20.100000000000001" customHeight="1" x14ac:dyDescent="0.3">
      <c r="A3" s="113"/>
      <c r="B3" s="118"/>
      <c r="C3" s="119"/>
      <c r="D3" s="119"/>
      <c r="E3" s="119"/>
      <c r="F3" s="119"/>
      <c r="G3" s="119"/>
      <c r="H3" s="119"/>
      <c r="I3" s="119"/>
      <c r="J3" s="119"/>
      <c r="K3" s="120"/>
      <c r="L3" s="124" t="s">
        <v>3</v>
      </c>
      <c r="M3" s="124"/>
    </row>
    <row r="4" spans="1:13" s="65" customFormat="1" ht="20.100000000000001" customHeight="1" x14ac:dyDescent="0.3">
      <c r="A4" s="114"/>
      <c r="B4" s="121"/>
      <c r="C4" s="122"/>
      <c r="D4" s="122"/>
      <c r="E4" s="122"/>
      <c r="F4" s="122"/>
      <c r="G4" s="122"/>
      <c r="H4" s="122"/>
      <c r="I4" s="122"/>
      <c r="J4" s="122"/>
      <c r="K4" s="123"/>
      <c r="L4" s="124" t="s">
        <v>4</v>
      </c>
      <c r="M4" s="124"/>
    </row>
    <row r="5" spans="1:13" ht="20.100000000000001" customHeight="1" x14ac:dyDescent="0.3"/>
    <row r="6" spans="1:13" ht="25.2" x14ac:dyDescent="0.3">
      <c r="A6" s="133" t="s">
        <v>5</v>
      </c>
      <c r="B6" s="133"/>
      <c r="C6" s="133"/>
      <c r="D6" s="133"/>
      <c r="E6" s="133"/>
      <c r="F6" s="133"/>
      <c r="G6" s="133"/>
      <c r="H6" s="133"/>
      <c r="I6" s="133"/>
      <c r="J6" s="133"/>
      <c r="K6" s="133"/>
      <c r="L6" s="133"/>
      <c r="M6" s="133"/>
    </row>
    <row r="9" spans="1:13" ht="24.75" customHeight="1" x14ac:dyDescent="0.3">
      <c r="A9" s="134" t="s">
        <v>6</v>
      </c>
      <c r="B9" s="134"/>
      <c r="C9" s="74"/>
      <c r="D9" s="135" t="s">
        <v>7</v>
      </c>
      <c r="E9" s="135"/>
      <c r="F9" s="135"/>
      <c r="G9" s="135"/>
      <c r="H9" s="135"/>
      <c r="I9" s="135"/>
      <c r="J9" s="135"/>
      <c r="K9" s="135"/>
      <c r="L9" s="135"/>
      <c r="M9" s="135"/>
    </row>
    <row r="10" spans="1:13" ht="24.75" customHeight="1" x14ac:dyDescent="0.3">
      <c r="A10" s="134" t="s">
        <v>8</v>
      </c>
      <c r="B10" s="134"/>
      <c r="C10" s="136"/>
      <c r="D10" s="136"/>
      <c r="E10" s="135" t="s">
        <v>9</v>
      </c>
      <c r="F10" s="135"/>
      <c r="G10" s="135"/>
      <c r="H10" s="135"/>
      <c r="I10" s="135"/>
      <c r="J10" s="135"/>
      <c r="K10" s="135"/>
      <c r="L10" s="135"/>
      <c r="M10" s="135"/>
    </row>
    <row r="11" spans="1:13" ht="24.75" customHeight="1" x14ac:dyDescent="0.3">
      <c r="A11" s="134" t="s">
        <v>10</v>
      </c>
      <c r="B11" s="134"/>
      <c r="C11" s="134"/>
      <c r="D11" s="134"/>
      <c r="E11" s="136"/>
      <c r="F11" s="135" t="s">
        <v>11</v>
      </c>
      <c r="G11" s="135"/>
      <c r="H11" s="135"/>
      <c r="I11" s="135"/>
      <c r="J11" s="135"/>
      <c r="K11" s="135"/>
      <c r="L11" s="135"/>
      <c r="M11" s="135"/>
    </row>
    <row r="12" spans="1:13" ht="22.5" customHeight="1" x14ac:dyDescent="0.3"/>
    <row r="13" spans="1:13" ht="20.25" customHeight="1" x14ac:dyDescent="0.3"/>
    <row r="14" spans="1:13" ht="27.75" customHeight="1" x14ac:dyDescent="0.3">
      <c r="A14" s="125" t="s">
        <v>12</v>
      </c>
      <c r="B14" s="125"/>
      <c r="C14" s="75"/>
      <c r="D14" s="126" t="s">
        <v>13</v>
      </c>
      <c r="E14" s="126"/>
      <c r="F14" s="126"/>
      <c r="G14" s="126" t="s">
        <v>14</v>
      </c>
      <c r="H14" s="126"/>
      <c r="I14" s="126"/>
      <c r="J14" s="126"/>
      <c r="K14" s="126"/>
      <c r="L14" s="126"/>
      <c r="M14" s="126"/>
    </row>
    <row r="15" spans="1:13" ht="37.5" customHeight="1" x14ac:dyDescent="0.3">
      <c r="A15" s="125"/>
      <c r="B15" s="125"/>
      <c r="C15" s="75"/>
      <c r="D15" s="126"/>
      <c r="E15" s="126"/>
      <c r="F15" s="126"/>
      <c r="G15" s="76" t="s">
        <v>15</v>
      </c>
      <c r="H15" s="76"/>
      <c r="I15" s="126" t="s">
        <v>16</v>
      </c>
      <c r="J15" s="126"/>
      <c r="K15" s="126"/>
      <c r="L15" s="126"/>
      <c r="M15" s="126"/>
    </row>
    <row r="16" spans="1:13" ht="60" customHeight="1" x14ac:dyDescent="0.3">
      <c r="A16" s="127" t="s">
        <v>17</v>
      </c>
      <c r="B16" s="128"/>
      <c r="C16" s="80" t="s">
        <v>18</v>
      </c>
      <c r="D16" s="127" t="s">
        <v>19</v>
      </c>
      <c r="E16" s="129"/>
      <c r="F16" s="128"/>
      <c r="G16" s="81" t="s">
        <v>20</v>
      </c>
      <c r="H16" s="82" t="s">
        <v>21</v>
      </c>
      <c r="I16" s="130" t="s">
        <v>22</v>
      </c>
      <c r="J16" s="131"/>
      <c r="K16" s="131"/>
      <c r="L16" s="131"/>
      <c r="M16" s="132"/>
    </row>
    <row r="17" spans="1:13" ht="60" customHeight="1" x14ac:dyDescent="0.3">
      <c r="A17" s="127" t="s">
        <v>17</v>
      </c>
      <c r="B17" s="128"/>
      <c r="C17" s="80" t="s">
        <v>17</v>
      </c>
      <c r="D17" s="127" t="s">
        <v>23</v>
      </c>
      <c r="E17" s="129"/>
      <c r="F17" s="128"/>
      <c r="G17" s="81" t="s">
        <v>20</v>
      </c>
      <c r="H17" s="82" t="s">
        <v>20</v>
      </c>
      <c r="I17" s="127" t="s">
        <v>24</v>
      </c>
      <c r="J17" s="129"/>
      <c r="K17" s="129"/>
      <c r="L17" s="129"/>
      <c r="M17" s="128"/>
    </row>
    <row r="18" spans="1:13" ht="60" customHeight="1" x14ac:dyDescent="0.3">
      <c r="A18" s="130" t="s">
        <v>17</v>
      </c>
      <c r="B18" s="132"/>
      <c r="C18" s="83" t="s">
        <v>25</v>
      </c>
      <c r="D18" s="130" t="s">
        <v>26</v>
      </c>
      <c r="E18" s="131"/>
      <c r="F18" s="132"/>
      <c r="G18" s="84" t="s">
        <v>21</v>
      </c>
      <c r="H18" s="85"/>
      <c r="I18" s="130" t="s">
        <v>27</v>
      </c>
      <c r="J18" s="131"/>
      <c r="K18" s="131"/>
      <c r="L18" s="131"/>
      <c r="M18" s="132"/>
    </row>
    <row r="19" spans="1:13" ht="60" customHeight="1" x14ac:dyDescent="0.3">
      <c r="A19" s="130" t="s">
        <v>17</v>
      </c>
      <c r="B19" s="132"/>
      <c r="C19" s="83"/>
      <c r="D19" s="130" t="s">
        <v>28</v>
      </c>
      <c r="E19" s="131"/>
      <c r="F19" s="132"/>
      <c r="G19" s="84" t="s">
        <v>20</v>
      </c>
      <c r="H19" s="85"/>
      <c r="I19" s="130" t="s">
        <v>29</v>
      </c>
      <c r="J19" s="131"/>
      <c r="K19" s="131"/>
      <c r="L19" s="131"/>
      <c r="M19" s="132"/>
    </row>
    <row r="20" spans="1:13" ht="60" customHeight="1" x14ac:dyDescent="0.3">
      <c r="A20" s="130" t="s">
        <v>17</v>
      </c>
      <c r="B20" s="132"/>
      <c r="C20" s="83"/>
      <c r="D20" s="130" t="s">
        <v>30</v>
      </c>
      <c r="E20" s="131"/>
      <c r="F20" s="132"/>
      <c r="G20" s="84" t="s">
        <v>20</v>
      </c>
      <c r="H20" s="85"/>
      <c r="I20" s="130" t="s">
        <v>31</v>
      </c>
      <c r="J20" s="131"/>
      <c r="K20" s="131"/>
      <c r="L20" s="131"/>
      <c r="M20" s="132"/>
    </row>
    <row r="21" spans="1:13" ht="60" customHeight="1" x14ac:dyDescent="0.3">
      <c r="A21" s="127" t="s">
        <v>17</v>
      </c>
      <c r="B21" s="128"/>
      <c r="C21" s="80"/>
      <c r="D21" s="127" t="s">
        <v>32</v>
      </c>
      <c r="E21" s="129"/>
      <c r="F21" s="128"/>
      <c r="G21" s="81" t="s">
        <v>21</v>
      </c>
      <c r="H21" s="82"/>
      <c r="I21" s="130" t="s">
        <v>33</v>
      </c>
      <c r="J21" s="131"/>
      <c r="K21" s="131"/>
      <c r="L21" s="131"/>
      <c r="M21" s="132"/>
    </row>
    <row r="22" spans="1:13" ht="60" customHeight="1" x14ac:dyDescent="0.3">
      <c r="A22" s="127" t="s">
        <v>18</v>
      </c>
      <c r="B22" s="128"/>
      <c r="C22" s="80"/>
      <c r="D22" s="127" t="s">
        <v>34</v>
      </c>
      <c r="E22" s="129"/>
      <c r="F22" s="128"/>
      <c r="G22" s="81" t="s">
        <v>21</v>
      </c>
      <c r="H22" s="82"/>
      <c r="I22" s="130" t="s">
        <v>35</v>
      </c>
      <c r="J22" s="131"/>
      <c r="K22" s="131"/>
      <c r="L22" s="131"/>
      <c r="M22" s="132"/>
    </row>
    <row r="23" spans="1:13" ht="60" customHeight="1" x14ac:dyDescent="0.3">
      <c r="A23" s="127" t="s">
        <v>17</v>
      </c>
      <c r="B23" s="128"/>
      <c r="C23" s="80"/>
      <c r="D23" s="130" t="s">
        <v>36</v>
      </c>
      <c r="E23" s="131"/>
      <c r="F23" s="132"/>
      <c r="G23" s="81" t="s">
        <v>21</v>
      </c>
      <c r="H23" s="82"/>
      <c r="I23" s="130" t="s">
        <v>37</v>
      </c>
      <c r="J23" s="131"/>
      <c r="K23" s="131"/>
      <c r="L23" s="131"/>
      <c r="M23" s="132"/>
    </row>
    <row r="24" spans="1:13" ht="60" customHeight="1" x14ac:dyDescent="0.3">
      <c r="A24" s="127" t="s">
        <v>17</v>
      </c>
      <c r="B24" s="128"/>
      <c r="C24" s="80"/>
      <c r="D24" s="127" t="s">
        <v>38</v>
      </c>
      <c r="E24" s="129"/>
      <c r="F24" s="128"/>
      <c r="G24" s="81" t="s">
        <v>21</v>
      </c>
      <c r="H24" s="82"/>
      <c r="I24" s="130" t="s">
        <v>39</v>
      </c>
      <c r="J24" s="131"/>
      <c r="K24" s="131"/>
      <c r="L24" s="131"/>
      <c r="M24" s="132"/>
    </row>
    <row r="25" spans="1:13" ht="60" customHeight="1" x14ac:dyDescent="0.3">
      <c r="A25" s="127" t="s">
        <v>17</v>
      </c>
      <c r="B25" s="128"/>
      <c r="C25" s="80"/>
      <c r="D25" s="127" t="s">
        <v>40</v>
      </c>
      <c r="E25" s="129"/>
      <c r="F25" s="128"/>
      <c r="G25" s="81" t="s">
        <v>21</v>
      </c>
      <c r="H25" s="82"/>
      <c r="I25" s="130" t="s">
        <v>41</v>
      </c>
      <c r="J25" s="131"/>
      <c r="K25" s="131"/>
      <c r="L25" s="131"/>
      <c r="M25" s="132"/>
    </row>
    <row r="26" spans="1:13" ht="60" customHeight="1" x14ac:dyDescent="0.3">
      <c r="A26" s="127" t="s">
        <v>17</v>
      </c>
      <c r="B26" s="128"/>
      <c r="C26" s="80"/>
      <c r="D26" s="130" t="s">
        <v>42</v>
      </c>
      <c r="E26" s="131"/>
      <c r="F26" s="132"/>
      <c r="G26" s="81" t="s">
        <v>20</v>
      </c>
      <c r="H26" s="82"/>
      <c r="I26" s="130" t="s">
        <v>43</v>
      </c>
      <c r="J26" s="131"/>
      <c r="K26" s="131"/>
      <c r="L26" s="131"/>
      <c r="M26" s="132"/>
    </row>
    <row r="27" spans="1:13" ht="60" customHeight="1" x14ac:dyDescent="0.3">
      <c r="A27" s="127" t="s">
        <v>17</v>
      </c>
      <c r="B27" s="128"/>
      <c r="C27" s="80"/>
      <c r="D27" s="127" t="s">
        <v>44</v>
      </c>
      <c r="E27" s="129"/>
      <c r="F27" s="128"/>
      <c r="G27" s="81" t="s">
        <v>21</v>
      </c>
      <c r="H27" s="82"/>
      <c r="I27" s="130" t="s">
        <v>45</v>
      </c>
      <c r="J27" s="131"/>
      <c r="K27" s="131"/>
      <c r="L27" s="131"/>
      <c r="M27" s="132"/>
    </row>
    <row r="28" spans="1:13" ht="60" customHeight="1" x14ac:dyDescent="0.3">
      <c r="A28" s="127" t="s">
        <v>17</v>
      </c>
      <c r="B28" s="128"/>
      <c r="C28" s="80"/>
      <c r="D28" s="127" t="s">
        <v>46</v>
      </c>
      <c r="E28" s="129"/>
      <c r="F28" s="128"/>
      <c r="G28" s="81" t="s">
        <v>20</v>
      </c>
      <c r="H28" s="82"/>
      <c r="I28" s="130" t="s">
        <v>47</v>
      </c>
      <c r="J28" s="131"/>
      <c r="K28" s="131"/>
      <c r="L28" s="131"/>
      <c r="M28" s="132"/>
    </row>
    <row r="29" spans="1:13" ht="60" customHeight="1" x14ac:dyDescent="0.3">
      <c r="A29" s="127" t="s">
        <v>17</v>
      </c>
      <c r="B29" s="128"/>
      <c r="C29" s="80"/>
      <c r="D29" s="127" t="s">
        <v>48</v>
      </c>
      <c r="E29" s="129"/>
      <c r="F29" s="128"/>
      <c r="G29" s="81" t="s">
        <v>21</v>
      </c>
      <c r="H29" s="82"/>
      <c r="I29" s="130" t="s">
        <v>49</v>
      </c>
      <c r="J29" s="131"/>
      <c r="K29" s="131"/>
      <c r="L29" s="131"/>
      <c r="M29" s="132"/>
    </row>
    <row r="30" spans="1:13" ht="60" customHeight="1" x14ac:dyDescent="0.3">
      <c r="A30" s="127" t="s">
        <v>17</v>
      </c>
      <c r="B30" s="128"/>
      <c r="C30" s="80"/>
      <c r="D30" s="130" t="s">
        <v>50</v>
      </c>
      <c r="E30" s="131"/>
      <c r="F30" s="132"/>
      <c r="G30" s="81" t="s">
        <v>21</v>
      </c>
      <c r="H30" s="82"/>
      <c r="I30" s="130" t="s">
        <v>51</v>
      </c>
      <c r="J30" s="131"/>
      <c r="K30" s="131"/>
      <c r="L30" s="131"/>
      <c r="M30" s="132"/>
    </row>
    <row r="31" spans="1:13" ht="60" customHeight="1" x14ac:dyDescent="0.3">
      <c r="A31" s="127" t="s">
        <v>17</v>
      </c>
      <c r="B31" s="128"/>
      <c r="C31" s="80"/>
      <c r="D31" s="137" t="s">
        <v>52</v>
      </c>
      <c r="E31" s="138"/>
      <c r="F31" s="139"/>
      <c r="G31" s="81" t="s">
        <v>20</v>
      </c>
      <c r="H31" s="82"/>
      <c r="I31" s="130" t="s">
        <v>53</v>
      </c>
      <c r="J31" s="131"/>
      <c r="K31" s="131"/>
      <c r="L31" s="131"/>
      <c r="M31" s="132"/>
    </row>
    <row r="32" spans="1:13" ht="60" customHeight="1" x14ac:dyDescent="0.3">
      <c r="A32" s="127" t="s">
        <v>17</v>
      </c>
      <c r="B32" s="128"/>
      <c r="C32" s="80"/>
      <c r="D32" s="127" t="s">
        <v>54</v>
      </c>
      <c r="E32" s="129"/>
      <c r="F32" s="128"/>
      <c r="G32" s="81" t="s">
        <v>20</v>
      </c>
      <c r="H32" s="82"/>
      <c r="I32" s="127" t="s">
        <v>55</v>
      </c>
      <c r="J32" s="129"/>
      <c r="K32" s="129"/>
      <c r="L32" s="129"/>
      <c r="M32" s="128"/>
    </row>
    <row r="33" spans="1:13" ht="24.9" customHeight="1" x14ac:dyDescent="0.3">
      <c r="A33" s="140"/>
      <c r="B33" s="141"/>
      <c r="C33" s="77"/>
      <c r="D33" s="140"/>
      <c r="E33" s="142"/>
      <c r="F33" s="141"/>
      <c r="G33" s="78"/>
      <c r="H33" s="79"/>
      <c r="I33" s="140"/>
      <c r="J33" s="142"/>
      <c r="K33" s="142"/>
      <c r="L33" s="142"/>
      <c r="M33" s="141"/>
    </row>
    <row r="34" spans="1:13" ht="24.9" customHeight="1" x14ac:dyDescent="0.3">
      <c r="A34" s="140"/>
      <c r="B34" s="141"/>
      <c r="C34" s="77"/>
      <c r="D34" s="140"/>
      <c r="E34" s="142"/>
      <c r="F34" s="141"/>
      <c r="G34" s="78"/>
      <c r="H34" s="79"/>
      <c r="I34" s="140"/>
      <c r="J34" s="142"/>
      <c r="K34" s="142"/>
      <c r="L34" s="142"/>
      <c r="M34" s="141"/>
    </row>
    <row r="35" spans="1:13" ht="24.9" customHeight="1" x14ac:dyDescent="0.3">
      <c r="A35" s="140"/>
      <c r="B35" s="141"/>
      <c r="C35" s="77"/>
      <c r="D35" s="140"/>
      <c r="E35" s="142"/>
      <c r="F35" s="141"/>
      <c r="G35" s="78"/>
      <c r="H35" s="79"/>
      <c r="I35" s="140"/>
      <c r="J35" s="142"/>
      <c r="K35" s="142"/>
      <c r="L35" s="142"/>
      <c r="M35" s="141"/>
    </row>
    <row r="36" spans="1:13" ht="24.9" customHeight="1" x14ac:dyDescent="0.3">
      <c r="A36" s="140"/>
      <c r="B36" s="141"/>
      <c r="D36" s="140"/>
      <c r="E36" s="142"/>
      <c r="F36" s="141"/>
      <c r="G36" s="78"/>
      <c r="I36" s="140"/>
      <c r="J36" s="142"/>
      <c r="K36" s="142"/>
      <c r="L36" s="142"/>
      <c r="M36" s="141"/>
    </row>
    <row r="37" spans="1:13" ht="24.9" customHeight="1" x14ac:dyDescent="0.3">
      <c r="A37" s="140"/>
      <c r="B37" s="141"/>
      <c r="D37" s="140"/>
      <c r="E37" s="142"/>
      <c r="F37" s="141"/>
      <c r="G37" s="78"/>
      <c r="I37" s="140"/>
      <c r="J37" s="142"/>
      <c r="K37" s="142"/>
      <c r="L37" s="142"/>
      <c r="M37" s="141"/>
    </row>
    <row r="38" spans="1:13" ht="24.9" customHeight="1" x14ac:dyDescent="0.3">
      <c r="A38" s="140"/>
      <c r="B38" s="141"/>
      <c r="D38" s="140"/>
      <c r="E38" s="142"/>
      <c r="F38" s="141"/>
      <c r="G38" s="78"/>
      <c r="I38" s="140"/>
      <c r="J38" s="142"/>
      <c r="K38" s="142"/>
      <c r="L38" s="142"/>
      <c r="M38" s="141"/>
    </row>
    <row r="39" spans="1:13" ht="24.9" customHeight="1" x14ac:dyDescent="0.3">
      <c r="A39" s="140"/>
      <c r="B39" s="141"/>
      <c r="D39" s="140"/>
      <c r="E39" s="142"/>
      <c r="F39" s="141"/>
      <c r="G39" s="78"/>
      <c r="I39" s="140"/>
      <c r="J39" s="142"/>
      <c r="K39" s="142"/>
      <c r="L39" s="142"/>
      <c r="M39" s="141"/>
    </row>
    <row r="40" spans="1:13" ht="24.9" customHeight="1" x14ac:dyDescent="0.3">
      <c r="A40" s="140"/>
      <c r="B40" s="141"/>
      <c r="D40" s="140"/>
      <c r="E40" s="142"/>
      <c r="F40" s="141"/>
      <c r="G40" s="78"/>
      <c r="I40" s="140"/>
      <c r="J40" s="142"/>
      <c r="K40" s="142"/>
      <c r="L40" s="142"/>
      <c r="M40" s="141"/>
    </row>
    <row r="41" spans="1:13" ht="24.9" customHeight="1" x14ac:dyDescent="0.3">
      <c r="A41" s="140"/>
      <c r="B41" s="141"/>
      <c r="D41" s="140"/>
      <c r="E41" s="142"/>
      <c r="F41" s="141"/>
      <c r="G41" s="78"/>
      <c r="I41" s="140"/>
      <c r="J41" s="142"/>
      <c r="K41" s="142"/>
      <c r="L41" s="142"/>
      <c r="M41" s="141"/>
    </row>
    <row r="42" spans="1:13" ht="24.9" customHeight="1" x14ac:dyDescent="0.3">
      <c r="A42" s="140"/>
      <c r="B42" s="141"/>
      <c r="D42" s="140"/>
      <c r="E42" s="142"/>
      <c r="F42" s="141"/>
      <c r="G42" s="78"/>
      <c r="I42" s="140"/>
      <c r="J42" s="142"/>
      <c r="K42" s="142"/>
      <c r="L42" s="142"/>
      <c r="M42" s="141"/>
    </row>
    <row r="43" spans="1:13" ht="24.9" customHeight="1" x14ac:dyDescent="0.3">
      <c r="A43" s="140"/>
      <c r="B43" s="141"/>
      <c r="D43" s="140"/>
      <c r="E43" s="142"/>
      <c r="F43" s="141"/>
      <c r="G43" s="78"/>
      <c r="I43" s="140"/>
      <c r="J43" s="142"/>
      <c r="K43" s="142"/>
      <c r="L43" s="142"/>
      <c r="M43" s="141"/>
    </row>
    <row r="44" spans="1:13" ht="24.9" customHeight="1" x14ac:dyDescent="0.3">
      <c r="A44" s="140"/>
      <c r="B44" s="141"/>
      <c r="D44" s="140"/>
      <c r="E44" s="142"/>
      <c r="F44" s="141"/>
      <c r="G44" s="78"/>
      <c r="I44" s="140"/>
      <c r="J44" s="142"/>
      <c r="K44" s="142"/>
      <c r="L44" s="142"/>
      <c r="M44" s="141"/>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5" xr:uid="{E9ADA507-DEDD-4F67-B2E6-B29F424510E6}">
      <formula1>$H$16:$H$17</formula1>
    </dataValidation>
    <dataValidation type="list" allowBlank="1" showInputMessage="1" showErrorMessage="1" sqref="A33:B44 B16:B18 A16:A32 B21:B32"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D10" sqref="D10:G10"/>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45"/>
      <c r="B1" s="115" t="s">
        <v>0</v>
      </c>
      <c r="C1" s="116"/>
      <c r="D1" s="116"/>
      <c r="E1" s="116"/>
      <c r="F1" s="117"/>
      <c r="G1" s="62" t="s">
        <v>1</v>
      </c>
      <c r="H1" s="63"/>
      <c r="I1" s="64"/>
      <c r="J1" s="64"/>
      <c r="K1" s="64"/>
      <c r="L1" s="64"/>
    </row>
    <row r="2" spans="1:12" s="65" customFormat="1" ht="20.100000000000001" customHeight="1" x14ac:dyDescent="0.3">
      <c r="A2" s="145"/>
      <c r="B2" s="118"/>
      <c r="C2" s="119"/>
      <c r="D2" s="119"/>
      <c r="E2" s="119"/>
      <c r="F2" s="120"/>
      <c r="G2" s="62" t="s">
        <v>2</v>
      </c>
      <c r="H2" s="63"/>
      <c r="I2" s="64"/>
      <c r="J2" s="64"/>
      <c r="K2" s="64"/>
      <c r="L2" s="64"/>
    </row>
    <row r="3" spans="1:12" s="65" customFormat="1" ht="20.100000000000001" customHeight="1" x14ac:dyDescent="0.3">
      <c r="A3" s="145"/>
      <c r="B3" s="118"/>
      <c r="C3" s="119"/>
      <c r="D3" s="119"/>
      <c r="E3" s="119"/>
      <c r="F3" s="120"/>
      <c r="G3" s="62" t="s">
        <v>3</v>
      </c>
      <c r="H3" s="63"/>
      <c r="I3" s="64"/>
      <c r="J3" s="64"/>
      <c r="K3" s="64"/>
      <c r="L3" s="64"/>
    </row>
    <row r="4" spans="1:12" s="65" customFormat="1" ht="20.100000000000001" customHeight="1" x14ac:dyDescent="0.3">
      <c r="A4" s="145"/>
      <c r="B4" s="121"/>
      <c r="C4" s="122"/>
      <c r="D4" s="122"/>
      <c r="E4" s="122"/>
      <c r="F4" s="123"/>
      <c r="G4" s="62" t="s">
        <v>56</v>
      </c>
      <c r="H4" s="63"/>
      <c r="I4" s="64"/>
      <c r="J4" s="64"/>
      <c r="K4" s="64"/>
      <c r="L4" s="64"/>
    </row>
    <row r="5" spans="1:12" s="64" customFormat="1" ht="20.100000000000001" customHeight="1" x14ac:dyDescent="0.3">
      <c r="H5" s="63"/>
    </row>
    <row r="6" spans="1:12" s="64" customFormat="1" ht="25.2" x14ac:dyDescent="0.3">
      <c r="A6" s="133" t="s">
        <v>57</v>
      </c>
      <c r="B6" s="133"/>
      <c r="C6" s="133"/>
      <c r="D6" s="133"/>
      <c r="E6" s="133"/>
      <c r="F6" s="133"/>
      <c r="G6" s="133"/>
      <c r="H6" s="63"/>
    </row>
    <row r="7" spans="1:12" s="64" customFormat="1" x14ac:dyDescent="0.3"/>
    <row r="8" spans="1:12" ht="20.25" customHeight="1" x14ac:dyDescent="0.3">
      <c r="A8" s="150" t="s">
        <v>6</v>
      </c>
      <c r="B8" s="151"/>
      <c r="C8" s="152"/>
      <c r="D8" s="153" t="s">
        <v>7</v>
      </c>
      <c r="E8" s="154"/>
      <c r="F8" s="154"/>
      <c r="G8" s="155"/>
      <c r="H8" s="63"/>
      <c r="I8" s="64"/>
    </row>
    <row r="9" spans="1:12" ht="23.4" x14ac:dyDescent="0.3">
      <c r="A9" s="146" t="s">
        <v>8</v>
      </c>
      <c r="B9" s="146"/>
      <c r="C9" s="146"/>
      <c r="D9" s="147" t="s">
        <v>9</v>
      </c>
      <c r="E9" s="148"/>
      <c r="F9" s="148"/>
      <c r="G9" s="149"/>
      <c r="H9" s="63"/>
      <c r="I9" s="64"/>
    </row>
    <row r="10" spans="1:12" ht="54.75" customHeight="1" x14ac:dyDescent="0.3">
      <c r="A10" s="156" t="s">
        <v>10</v>
      </c>
      <c r="B10" s="156"/>
      <c r="C10" s="156"/>
      <c r="D10" s="153" t="s">
        <v>11</v>
      </c>
      <c r="E10" s="154"/>
      <c r="F10" s="154"/>
      <c r="G10" s="155"/>
      <c r="H10" s="63"/>
      <c r="I10" s="64"/>
    </row>
    <row r="11" spans="1:12" s="64" customFormat="1" ht="23.4" x14ac:dyDescent="0.3">
      <c r="H11" s="63"/>
    </row>
    <row r="12" spans="1:12" s="64" customFormat="1" ht="27.75" customHeight="1" x14ac:dyDescent="0.3">
      <c r="A12" s="157" t="s">
        <v>58</v>
      </c>
      <c r="B12" s="157"/>
      <c r="C12" s="157"/>
      <c r="D12" s="157" t="s">
        <v>59</v>
      </c>
      <c r="E12" s="157"/>
      <c r="F12" s="157" t="s">
        <v>60</v>
      </c>
      <c r="G12" s="157"/>
      <c r="H12" s="67"/>
      <c r="I12" s="68"/>
    </row>
    <row r="13" spans="1:12" s="64" customFormat="1" ht="53.25" customHeight="1" x14ac:dyDescent="0.3">
      <c r="A13" s="143" t="s">
        <v>61</v>
      </c>
      <c r="B13" s="143"/>
      <c r="C13" s="143"/>
      <c r="D13" s="144" t="s">
        <v>62</v>
      </c>
      <c r="E13" s="144"/>
      <c r="F13" s="144" t="s">
        <v>63</v>
      </c>
      <c r="G13" s="144"/>
      <c r="H13" s="69"/>
      <c r="I13" s="70"/>
    </row>
    <row r="14" spans="1:12" s="64" customFormat="1" ht="53.25" customHeight="1" x14ac:dyDescent="0.3">
      <c r="A14" s="143" t="s">
        <v>64</v>
      </c>
      <c r="B14" s="143"/>
      <c r="C14" s="143"/>
      <c r="D14" s="144" t="s">
        <v>65</v>
      </c>
      <c r="E14" s="144"/>
      <c r="F14" s="144" t="s">
        <v>66</v>
      </c>
      <c r="G14" s="144"/>
      <c r="H14" s="71"/>
      <c r="I14" s="72"/>
    </row>
    <row r="15" spans="1:12" s="64" customFormat="1" ht="30" customHeight="1" x14ac:dyDescent="0.3">
      <c r="A15" s="158"/>
      <c r="B15" s="158"/>
      <c r="C15" s="158"/>
      <c r="D15" s="159"/>
      <c r="E15" s="159"/>
      <c r="F15" s="159"/>
      <c r="G15" s="159"/>
      <c r="H15" s="71"/>
      <c r="I15" s="72"/>
    </row>
    <row r="16" spans="1:12" s="64" customFormat="1" ht="30" customHeight="1" x14ac:dyDescent="0.3">
      <c r="A16" s="158"/>
      <c r="B16" s="158"/>
      <c r="C16" s="158"/>
      <c r="D16" s="159"/>
      <c r="E16" s="159"/>
      <c r="F16" s="159"/>
      <c r="G16" s="159"/>
      <c r="H16" s="71"/>
      <c r="I16" s="72"/>
    </row>
    <row r="17" spans="1:9" s="64" customFormat="1" ht="30" customHeight="1" x14ac:dyDescent="0.3">
      <c r="A17" s="158"/>
      <c r="B17" s="158"/>
      <c r="C17" s="158"/>
      <c r="D17" s="159"/>
      <c r="E17" s="159"/>
      <c r="F17" s="159"/>
      <c r="G17" s="159"/>
      <c r="H17" s="71"/>
      <c r="I17" s="72"/>
    </row>
    <row r="18" spans="1:9" s="64" customFormat="1" ht="30" customHeight="1" x14ac:dyDescent="0.3">
      <c r="A18" s="158"/>
      <c r="B18" s="158"/>
      <c r="C18" s="158"/>
      <c r="D18" s="159"/>
      <c r="E18" s="159"/>
      <c r="F18" s="159"/>
      <c r="G18" s="159"/>
      <c r="H18" s="73"/>
    </row>
    <row r="19" spans="1:9" s="64" customFormat="1" ht="30" customHeight="1" x14ac:dyDescent="0.3">
      <c r="A19" s="158"/>
      <c r="B19" s="158"/>
      <c r="C19" s="158"/>
      <c r="D19" s="159"/>
      <c r="E19" s="159"/>
      <c r="F19" s="159"/>
      <c r="G19" s="159"/>
      <c r="H19" s="73"/>
    </row>
    <row r="20" spans="1:9" s="64" customFormat="1" ht="30" customHeight="1" x14ac:dyDescent="0.3">
      <c r="A20" s="158"/>
      <c r="B20" s="158"/>
      <c r="C20" s="158"/>
      <c r="D20" s="159"/>
      <c r="E20" s="159"/>
      <c r="F20" s="159"/>
      <c r="G20" s="159"/>
    </row>
    <row r="21" spans="1:9" s="64" customFormat="1" ht="30" customHeight="1" x14ac:dyDescent="0.3">
      <c r="A21" s="158"/>
      <c r="B21" s="158"/>
      <c r="C21" s="158"/>
      <c r="D21" s="159"/>
      <c r="E21" s="159"/>
      <c r="F21" s="159"/>
      <c r="G21" s="159"/>
    </row>
    <row r="22" spans="1:9" s="64" customFormat="1" ht="30" customHeight="1" x14ac:dyDescent="0.3">
      <c r="A22" s="158"/>
      <c r="B22" s="158"/>
      <c r="C22" s="158"/>
      <c r="D22" s="159"/>
      <c r="E22" s="159"/>
      <c r="F22" s="159"/>
      <c r="G22" s="159"/>
    </row>
    <row r="23" spans="1:9" s="64" customFormat="1" ht="30" customHeight="1" x14ac:dyDescent="0.3">
      <c r="A23" s="158"/>
      <c r="B23" s="158"/>
      <c r="C23" s="158"/>
      <c r="D23" s="159"/>
      <c r="E23" s="159"/>
      <c r="F23" s="159"/>
      <c r="G23" s="159"/>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J49"/>
  <sheetViews>
    <sheetView showGridLines="0" tabSelected="1" zoomScale="70" zoomScaleNormal="70" workbookViewId="0">
      <selection activeCell="AK15" sqref="AK15:AK16"/>
    </sheetView>
  </sheetViews>
  <sheetFormatPr baseColWidth="10" defaultColWidth="11.44140625" defaultRowHeight="13.8" x14ac:dyDescent="0.25"/>
  <cols>
    <col min="1" max="1" width="4" style="105" bestFit="1" customWidth="1"/>
    <col min="2" max="2" width="27.44140625" style="105" customWidth="1"/>
    <col min="3" max="3" width="29.44140625" style="105" customWidth="1"/>
    <col min="4" max="4" width="31.6640625" style="105" customWidth="1"/>
    <col min="5" max="5" width="32.6640625" style="105" customWidth="1"/>
    <col min="6" max="6" width="30.88671875" style="105" customWidth="1"/>
    <col min="7" max="7" width="38" style="87" customWidth="1"/>
    <col min="8" max="8" width="78" style="87" customWidth="1"/>
    <col min="9" max="9" width="20.44140625" style="106" customWidth="1"/>
    <col min="10" max="10" width="10.5546875" style="87" customWidth="1"/>
    <col min="11" max="11" width="9.109375" style="87" customWidth="1"/>
    <col min="12" max="12" width="10.5546875" style="87" customWidth="1"/>
    <col min="13" max="13" width="9.44140625" style="87" customWidth="1"/>
    <col min="14" max="14" width="10.5546875" style="87" customWidth="1"/>
    <col min="15" max="15" width="5.88671875" style="87" customWidth="1"/>
    <col min="16" max="16" width="100.33203125" style="87" customWidth="1"/>
    <col min="17" max="17" width="15.109375" style="87" bestFit="1" customWidth="1"/>
    <col min="18" max="18" width="6.88671875" style="87" customWidth="1"/>
    <col min="19" max="19" width="5" style="87" customWidth="1"/>
    <col min="20" max="20" width="5.5546875" style="87" customWidth="1"/>
    <col min="21" max="21" width="7.109375" style="87" customWidth="1"/>
    <col min="22" max="22" width="6.6640625" style="87" customWidth="1"/>
    <col min="23" max="23" width="7.5546875" style="87" customWidth="1"/>
    <col min="24" max="24" width="48.33203125" style="87" customWidth="1"/>
    <col min="25" max="25" width="11.33203125" style="87" hidden="1" customWidth="1"/>
    <col min="26" max="26" width="8.6640625" style="87" hidden="1" customWidth="1"/>
    <col min="27" max="27" width="10.44140625" style="87" hidden="1" customWidth="1"/>
    <col min="28" max="28" width="9.33203125" style="87" hidden="1" customWidth="1"/>
    <col min="29" max="29" width="9.109375" style="87" hidden="1" customWidth="1"/>
    <col min="30" max="34" width="10.33203125" style="87" customWidth="1"/>
    <col min="35" max="35" width="12.5546875" style="87" customWidth="1"/>
    <col min="36" max="36" width="67.33203125" style="87" customWidth="1"/>
    <col min="37" max="37" width="86.6640625" style="87" customWidth="1"/>
    <col min="38" max="40" width="110.6640625" style="87" customWidth="1"/>
    <col min="41" max="16384" width="11.44140625" style="87"/>
  </cols>
  <sheetData>
    <row r="1" spans="1:62" ht="16.5" customHeight="1" x14ac:dyDescent="0.25">
      <c r="A1" s="172"/>
      <c r="B1" s="172"/>
      <c r="C1" s="173"/>
      <c r="D1" s="163" t="s">
        <v>0</v>
      </c>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332" t="s">
        <v>67</v>
      </c>
      <c r="AH1" s="333"/>
      <c r="AI1" s="334"/>
      <c r="AJ1" s="86"/>
      <c r="AK1" s="86"/>
      <c r="AL1" s="86"/>
      <c r="AM1" s="86"/>
      <c r="AN1" s="86"/>
      <c r="AO1" s="86"/>
      <c r="AP1" s="86"/>
      <c r="AQ1" s="86"/>
      <c r="AR1" s="86"/>
      <c r="AS1" s="86"/>
      <c r="AT1" s="86"/>
      <c r="AU1" s="86"/>
      <c r="AV1" s="86"/>
      <c r="AW1" s="86"/>
      <c r="AX1" s="86"/>
      <c r="AY1" s="86"/>
      <c r="AZ1" s="86"/>
      <c r="BA1" s="86"/>
      <c r="BB1" s="86"/>
      <c r="BC1" s="86"/>
      <c r="BD1" s="86"/>
    </row>
    <row r="2" spans="1:62" ht="16.5" customHeight="1" x14ac:dyDescent="0.25">
      <c r="A2" s="172"/>
      <c r="B2" s="172"/>
      <c r="C2" s="17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332" t="s">
        <v>68</v>
      </c>
      <c r="AH2" s="333"/>
      <c r="AI2" s="334"/>
      <c r="AJ2" s="86"/>
      <c r="AK2" s="86"/>
      <c r="AL2" s="86"/>
      <c r="AM2" s="86"/>
      <c r="AN2" s="86"/>
      <c r="AO2" s="86"/>
      <c r="AP2" s="86"/>
      <c r="AQ2" s="86"/>
      <c r="AR2" s="86"/>
      <c r="AS2" s="86"/>
      <c r="AT2" s="86"/>
      <c r="AU2" s="86"/>
      <c r="AV2" s="86"/>
      <c r="AW2" s="86"/>
      <c r="AX2" s="86"/>
      <c r="AY2" s="86"/>
      <c r="AZ2" s="86"/>
      <c r="BA2" s="86"/>
      <c r="BB2" s="86"/>
      <c r="BC2" s="86"/>
      <c r="BD2" s="86"/>
    </row>
    <row r="3" spans="1:62" ht="16.5" customHeight="1" x14ac:dyDescent="0.25">
      <c r="A3" s="172"/>
      <c r="B3" s="172"/>
      <c r="C3" s="17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332" t="s">
        <v>69</v>
      </c>
      <c r="AH3" s="333"/>
      <c r="AI3" s="334"/>
      <c r="AJ3" s="86"/>
      <c r="AK3" s="86"/>
      <c r="AL3" s="86"/>
      <c r="AM3" s="86"/>
      <c r="AN3" s="86"/>
      <c r="AO3" s="86"/>
      <c r="AP3" s="86"/>
      <c r="AQ3" s="86"/>
      <c r="AR3" s="86"/>
      <c r="AS3" s="86"/>
      <c r="AT3" s="86"/>
      <c r="AU3" s="86"/>
      <c r="AV3" s="86"/>
      <c r="AW3" s="86"/>
      <c r="AX3" s="86"/>
      <c r="AY3" s="86"/>
      <c r="AZ3" s="86"/>
      <c r="BA3" s="86"/>
      <c r="BB3" s="86"/>
      <c r="BC3" s="86"/>
      <c r="BD3" s="86"/>
    </row>
    <row r="4" spans="1:62" ht="16.5" customHeight="1" x14ac:dyDescent="0.25">
      <c r="A4" s="174"/>
      <c r="B4" s="174"/>
      <c r="C4" s="175"/>
      <c r="D4" s="163"/>
      <c r="E4" s="163"/>
      <c r="F4" s="163"/>
      <c r="G4" s="163"/>
      <c r="H4" s="163"/>
      <c r="I4" s="163"/>
      <c r="J4" s="163"/>
      <c r="K4" s="163"/>
      <c r="L4" s="163"/>
      <c r="M4" s="163"/>
      <c r="N4" s="163"/>
      <c r="O4" s="163"/>
      <c r="P4" s="163"/>
      <c r="Q4" s="163"/>
      <c r="R4" s="163"/>
      <c r="S4" s="163"/>
      <c r="T4" s="163"/>
      <c r="U4" s="163"/>
      <c r="V4" s="163"/>
      <c r="W4" s="163"/>
      <c r="X4" s="163"/>
      <c r="Y4" s="163"/>
      <c r="Z4" s="163"/>
      <c r="AA4" s="163"/>
      <c r="AB4" s="163"/>
      <c r="AC4" s="163"/>
      <c r="AD4" s="163"/>
      <c r="AE4" s="163"/>
      <c r="AF4" s="163"/>
      <c r="AG4" s="332" t="s">
        <v>70</v>
      </c>
      <c r="AH4" s="333"/>
      <c r="AI4" s="334"/>
      <c r="AJ4" s="86"/>
      <c r="AK4" s="86"/>
      <c r="AL4" s="86"/>
      <c r="AM4" s="86"/>
      <c r="AN4" s="86"/>
      <c r="AO4" s="86"/>
      <c r="AP4" s="86"/>
      <c r="AQ4" s="86"/>
      <c r="AR4" s="86"/>
      <c r="AS4" s="86"/>
      <c r="AT4" s="86"/>
      <c r="AU4" s="86"/>
      <c r="AV4" s="86"/>
      <c r="AW4" s="86"/>
      <c r="AX4" s="86"/>
      <c r="AY4" s="86"/>
      <c r="AZ4" s="86"/>
      <c r="BA4" s="86"/>
      <c r="BB4" s="86"/>
      <c r="BC4" s="86"/>
      <c r="BD4" s="86"/>
    </row>
    <row r="5" spans="1:62" x14ac:dyDescent="0.25">
      <c r="A5" s="88"/>
      <c r="B5" s="88"/>
      <c r="C5" s="88"/>
      <c r="D5" s="89"/>
      <c r="E5" s="88"/>
      <c r="F5" s="88"/>
      <c r="G5" s="86"/>
      <c r="H5" s="86"/>
      <c r="I5" s="90"/>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c r="AZ5" s="86"/>
      <c r="BA5" s="86"/>
      <c r="BB5" s="86"/>
      <c r="BC5" s="86"/>
      <c r="BD5" s="86"/>
    </row>
    <row r="6" spans="1:62" ht="23.25" customHeight="1" x14ac:dyDescent="0.25">
      <c r="A6" s="176" t="s">
        <v>71</v>
      </c>
      <c r="B6" s="176"/>
      <c r="C6" s="177"/>
      <c r="D6" s="203" t="s">
        <v>7</v>
      </c>
      <c r="E6" s="204"/>
      <c r="F6" s="198" t="s">
        <v>8</v>
      </c>
      <c r="G6" s="198"/>
      <c r="H6" s="182" t="s">
        <v>291</v>
      </c>
      <c r="I6" s="183"/>
      <c r="J6" s="91"/>
      <c r="K6" s="91"/>
      <c r="L6" s="91"/>
      <c r="M6" s="91"/>
      <c r="N6" s="91"/>
      <c r="O6" s="91"/>
      <c r="P6" s="91"/>
      <c r="Q6" s="91"/>
      <c r="R6" s="86"/>
      <c r="S6" s="86"/>
      <c r="T6" s="86"/>
      <c r="U6" s="86"/>
      <c r="V6" s="86"/>
      <c r="W6" s="86"/>
      <c r="X6" s="86"/>
      <c r="Y6" s="86"/>
      <c r="Z6" s="86"/>
      <c r="AA6" s="86"/>
      <c r="AB6" s="86"/>
      <c r="AC6" s="86"/>
      <c r="AD6" s="86"/>
      <c r="AE6" s="86"/>
      <c r="AF6" s="86"/>
      <c r="AG6" s="86"/>
      <c r="AH6" s="86"/>
      <c r="AI6" s="86"/>
      <c r="AJ6" s="86"/>
      <c r="AK6" s="86"/>
      <c r="AL6" s="86"/>
      <c r="AM6" s="86"/>
      <c r="AN6" s="86"/>
      <c r="AO6" s="86"/>
      <c r="AP6" s="86"/>
      <c r="AQ6" s="86"/>
      <c r="AR6" s="86"/>
      <c r="AS6" s="86"/>
      <c r="AT6" s="86"/>
      <c r="AU6" s="86"/>
      <c r="AV6" s="86"/>
      <c r="AW6" s="86"/>
      <c r="AX6" s="86"/>
      <c r="AY6" s="86"/>
      <c r="AZ6" s="86"/>
      <c r="BA6" s="86"/>
      <c r="BB6" s="86"/>
      <c r="BC6" s="86"/>
      <c r="BD6" s="86"/>
    </row>
    <row r="7" spans="1:62" ht="25.5" customHeight="1" x14ac:dyDescent="0.25">
      <c r="A7" s="178"/>
      <c r="B7" s="178"/>
      <c r="C7" s="179"/>
      <c r="D7" s="205"/>
      <c r="E7" s="206"/>
      <c r="F7" s="199" t="s">
        <v>10</v>
      </c>
      <c r="G7" s="199"/>
      <c r="H7" s="197" t="s">
        <v>11</v>
      </c>
      <c r="I7" s="183"/>
      <c r="J7" s="91"/>
      <c r="K7" s="91"/>
      <c r="L7" s="91"/>
      <c r="M7" s="91"/>
      <c r="N7" s="91"/>
      <c r="O7" s="91"/>
      <c r="P7" s="91"/>
      <c r="Q7" s="91"/>
      <c r="R7" s="86"/>
      <c r="S7" s="86"/>
      <c r="T7" s="86"/>
      <c r="U7" s="86"/>
      <c r="V7" s="86"/>
      <c r="W7" s="86"/>
      <c r="X7" s="86"/>
      <c r="Y7" s="86"/>
      <c r="Z7" s="86"/>
      <c r="AA7" s="86"/>
      <c r="AB7" s="86"/>
      <c r="AC7" s="86"/>
      <c r="AD7" s="86"/>
      <c r="AE7" s="86"/>
      <c r="AF7" s="86"/>
      <c r="AG7" s="86"/>
      <c r="AH7" s="86"/>
      <c r="AI7" s="86"/>
      <c r="AJ7" s="86"/>
      <c r="AK7" s="86"/>
      <c r="AL7" s="86"/>
      <c r="AM7" s="86"/>
      <c r="AN7" s="86"/>
      <c r="AO7" s="86"/>
      <c r="AP7" s="86"/>
      <c r="AQ7" s="86"/>
      <c r="AR7" s="86"/>
      <c r="AS7" s="86"/>
      <c r="AT7" s="86"/>
      <c r="AU7" s="86"/>
      <c r="AV7" s="86"/>
      <c r="AW7" s="86"/>
      <c r="AX7" s="86"/>
      <c r="AY7" s="86"/>
      <c r="AZ7" s="86"/>
      <c r="BA7" s="86"/>
      <c r="BB7" s="86"/>
      <c r="BC7" s="86"/>
      <c r="BD7" s="86"/>
    </row>
    <row r="8" spans="1:62" ht="34.5" customHeight="1" x14ac:dyDescent="0.25">
      <c r="A8" s="180" t="s">
        <v>72</v>
      </c>
      <c r="B8" s="331"/>
      <c r="C8" s="181"/>
      <c r="D8" s="200" t="s">
        <v>73</v>
      </c>
      <c r="E8" s="200"/>
      <c r="F8" s="200"/>
      <c r="G8" s="200"/>
      <c r="H8" s="200"/>
      <c r="I8" s="200"/>
      <c r="J8" s="91"/>
      <c r="K8" s="91"/>
      <c r="L8" s="91"/>
      <c r="M8" s="91"/>
      <c r="N8" s="91"/>
      <c r="O8" s="91"/>
      <c r="P8" s="91"/>
      <c r="Q8" s="91"/>
      <c r="R8" s="86"/>
      <c r="S8" s="86"/>
      <c r="T8" s="86"/>
      <c r="U8" s="86"/>
      <c r="V8" s="86"/>
      <c r="W8" s="86"/>
      <c r="X8" s="86"/>
      <c r="Y8" s="86"/>
      <c r="Z8" s="86"/>
      <c r="AA8" s="86"/>
      <c r="AB8" s="86"/>
      <c r="AC8" s="86"/>
      <c r="AD8" s="86"/>
      <c r="AE8" s="86"/>
      <c r="AF8" s="86"/>
      <c r="AG8" s="86"/>
      <c r="AH8" s="86"/>
      <c r="AI8" s="86"/>
      <c r="AJ8" s="86"/>
      <c r="AK8" s="86"/>
      <c r="AL8" s="86"/>
      <c r="AM8" s="86"/>
      <c r="AN8" s="86"/>
      <c r="AO8" s="86"/>
      <c r="AP8" s="86"/>
      <c r="AQ8" s="86"/>
      <c r="AR8" s="86"/>
      <c r="AS8" s="86"/>
      <c r="AT8" s="86"/>
      <c r="AU8" s="86"/>
      <c r="AV8" s="86"/>
      <c r="AW8" s="86"/>
      <c r="AX8" s="86"/>
      <c r="AY8" s="86"/>
      <c r="AZ8" s="86"/>
      <c r="BA8" s="86"/>
      <c r="BB8" s="86"/>
      <c r="BC8" s="86"/>
      <c r="BD8" s="86"/>
    </row>
    <row r="9" spans="1:62" ht="30" customHeight="1" x14ac:dyDescent="0.25">
      <c r="A9" s="180" t="s">
        <v>74</v>
      </c>
      <c r="B9" s="331"/>
      <c r="C9" s="181"/>
      <c r="D9" s="200" t="s">
        <v>75</v>
      </c>
      <c r="E9" s="200"/>
      <c r="F9" s="200"/>
      <c r="G9" s="200"/>
      <c r="H9" s="200"/>
      <c r="I9" s="200"/>
      <c r="J9" s="91"/>
      <c r="K9" s="91"/>
      <c r="L9" s="91"/>
      <c r="M9" s="91"/>
      <c r="N9" s="91"/>
      <c r="O9" s="91"/>
      <c r="P9" s="91"/>
      <c r="Q9" s="91"/>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6"/>
      <c r="AW9" s="86"/>
      <c r="AX9" s="86"/>
      <c r="AY9" s="86"/>
      <c r="AZ9" s="86"/>
      <c r="BA9" s="86"/>
      <c r="BB9" s="86"/>
      <c r="BC9" s="86"/>
      <c r="BD9" s="86"/>
    </row>
    <row r="10" spans="1:62" ht="16.5" customHeight="1" x14ac:dyDescent="0.25">
      <c r="A10" s="87"/>
      <c r="B10" s="87"/>
      <c r="C10" s="87"/>
      <c r="D10" s="92"/>
      <c r="E10" s="92"/>
      <c r="F10" s="92"/>
      <c r="G10" s="92"/>
      <c r="H10" s="92"/>
      <c r="I10" s="92"/>
      <c r="J10" s="91"/>
      <c r="K10" s="91"/>
      <c r="L10" s="91"/>
      <c r="M10" s="91"/>
      <c r="N10" s="91"/>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6"/>
      <c r="BC10" s="86"/>
      <c r="BD10" s="86"/>
    </row>
    <row r="11" spans="1:62" ht="21.75" customHeight="1" x14ac:dyDescent="0.25">
      <c r="A11" s="167" t="s">
        <v>76</v>
      </c>
      <c r="B11" s="168"/>
      <c r="C11" s="168"/>
      <c r="D11" s="168"/>
      <c r="E11" s="168"/>
      <c r="F11" s="168"/>
      <c r="G11" s="168"/>
      <c r="H11" s="168"/>
      <c r="I11" s="169"/>
      <c r="J11" s="170" t="s">
        <v>77</v>
      </c>
      <c r="K11" s="170"/>
      <c r="L11" s="170"/>
      <c r="M11" s="170"/>
      <c r="N11" s="170"/>
      <c r="O11" s="170"/>
      <c r="P11" s="170"/>
      <c r="Q11" s="170"/>
      <c r="R11" s="170"/>
      <c r="S11" s="170"/>
      <c r="T11" s="170"/>
      <c r="U11" s="170"/>
      <c r="V11" s="170"/>
      <c r="W11" s="170"/>
      <c r="X11" s="170"/>
      <c r="Y11" s="170"/>
      <c r="Z11" s="170"/>
      <c r="AA11" s="170"/>
      <c r="AB11" s="170"/>
      <c r="AC11" s="170"/>
      <c r="AD11" s="170"/>
      <c r="AE11" s="170"/>
      <c r="AF11" s="170"/>
      <c r="AG11" s="170"/>
      <c r="AH11" s="170"/>
      <c r="AI11" s="167" t="s">
        <v>78</v>
      </c>
      <c r="AJ11" s="169"/>
      <c r="AK11" s="164" t="s">
        <v>288</v>
      </c>
      <c r="AL11" s="164" t="s">
        <v>290</v>
      </c>
      <c r="AM11" s="164" t="s">
        <v>373</v>
      </c>
      <c r="AN11" s="164" t="s">
        <v>374</v>
      </c>
      <c r="AO11" s="86"/>
      <c r="AP11" s="86"/>
      <c r="AQ11" s="86"/>
      <c r="AR11" s="86"/>
      <c r="AS11" s="86"/>
      <c r="AT11" s="86"/>
      <c r="AU11" s="86"/>
      <c r="AV11" s="86"/>
      <c r="AW11" s="86"/>
      <c r="AX11" s="86"/>
      <c r="AY11" s="86"/>
      <c r="AZ11" s="86"/>
      <c r="BA11" s="86"/>
      <c r="BB11" s="86"/>
      <c r="BC11" s="86"/>
      <c r="BD11" s="86"/>
    </row>
    <row r="12" spans="1:62" ht="16.5" customHeight="1" x14ac:dyDescent="0.25">
      <c r="A12" s="201" t="s">
        <v>79</v>
      </c>
      <c r="B12" s="202" t="s">
        <v>372</v>
      </c>
      <c r="C12" s="202" t="s">
        <v>80</v>
      </c>
      <c r="D12" s="164" t="s">
        <v>81</v>
      </c>
      <c r="E12" s="164" t="s">
        <v>82</v>
      </c>
      <c r="F12" s="164" t="s">
        <v>83</v>
      </c>
      <c r="G12" s="164" t="s">
        <v>84</v>
      </c>
      <c r="H12" s="164" t="s">
        <v>85</v>
      </c>
      <c r="I12" s="164" t="s">
        <v>86</v>
      </c>
      <c r="J12" s="170" t="s">
        <v>87</v>
      </c>
      <c r="K12" s="170"/>
      <c r="L12" s="170"/>
      <c r="M12" s="170"/>
      <c r="N12" s="170"/>
      <c r="O12" s="160" t="s">
        <v>88</v>
      </c>
      <c r="P12" s="160"/>
      <c r="Q12" s="160"/>
      <c r="R12" s="160"/>
      <c r="S12" s="160"/>
      <c r="T12" s="160"/>
      <c r="U12" s="160"/>
      <c r="V12" s="160"/>
      <c r="W12" s="160"/>
      <c r="X12" s="160"/>
      <c r="Y12" s="93"/>
      <c r="Z12" s="93"/>
      <c r="AA12" s="93"/>
      <c r="AB12" s="93"/>
      <c r="AC12" s="93"/>
      <c r="AD12" s="171" t="s">
        <v>89</v>
      </c>
      <c r="AE12" s="171"/>
      <c r="AF12" s="171"/>
      <c r="AG12" s="171"/>
      <c r="AH12" s="171"/>
      <c r="AI12" s="213" t="s">
        <v>90</v>
      </c>
      <c r="AJ12" s="94" t="s">
        <v>91</v>
      </c>
      <c r="AK12" s="165"/>
      <c r="AL12" s="165"/>
      <c r="AM12" s="165"/>
      <c r="AN12" s="165"/>
      <c r="AO12" s="86"/>
      <c r="AP12" s="86"/>
      <c r="AQ12" s="86"/>
      <c r="AR12" s="86"/>
      <c r="AS12" s="86"/>
      <c r="AT12" s="86"/>
      <c r="AU12" s="86"/>
      <c r="AV12" s="86"/>
      <c r="AW12" s="86"/>
      <c r="AX12" s="86"/>
      <c r="AY12" s="86"/>
      <c r="AZ12" s="86"/>
      <c r="BA12" s="86"/>
      <c r="BB12" s="86"/>
      <c r="BC12" s="86"/>
      <c r="BD12" s="86"/>
    </row>
    <row r="13" spans="1:62" ht="16.5" customHeight="1" x14ac:dyDescent="0.25">
      <c r="A13" s="201"/>
      <c r="B13" s="202"/>
      <c r="C13" s="202"/>
      <c r="D13" s="165"/>
      <c r="E13" s="165"/>
      <c r="F13" s="165"/>
      <c r="G13" s="335"/>
      <c r="H13" s="165"/>
      <c r="I13" s="165"/>
      <c r="J13" s="207" t="s">
        <v>92</v>
      </c>
      <c r="K13" s="207" t="s">
        <v>93</v>
      </c>
      <c r="L13" s="207" t="s">
        <v>94</v>
      </c>
      <c r="M13" s="207" t="s">
        <v>93</v>
      </c>
      <c r="N13" s="207" t="s">
        <v>95</v>
      </c>
      <c r="O13" s="161" t="s">
        <v>96</v>
      </c>
      <c r="P13" s="164" t="s">
        <v>97</v>
      </c>
      <c r="Q13" s="164" t="s">
        <v>98</v>
      </c>
      <c r="R13" s="184" t="s">
        <v>99</v>
      </c>
      <c r="S13" s="185"/>
      <c r="T13" s="185"/>
      <c r="U13" s="185"/>
      <c r="V13" s="185"/>
      <c r="W13" s="185"/>
      <c r="X13" s="186"/>
      <c r="Y13" s="161" t="s">
        <v>100</v>
      </c>
      <c r="Z13" s="161" t="s">
        <v>101</v>
      </c>
      <c r="AA13" s="161" t="s">
        <v>93</v>
      </c>
      <c r="AB13" s="161" t="s">
        <v>102</v>
      </c>
      <c r="AC13" s="161" t="s">
        <v>93</v>
      </c>
      <c r="AD13" s="161" t="s">
        <v>103</v>
      </c>
      <c r="AE13" s="161" t="s">
        <v>93</v>
      </c>
      <c r="AF13" s="161" t="s">
        <v>104</v>
      </c>
      <c r="AG13" s="161" t="s">
        <v>93</v>
      </c>
      <c r="AH13" s="161" t="s">
        <v>105</v>
      </c>
      <c r="AI13" s="213"/>
      <c r="AJ13" s="211" t="s">
        <v>106</v>
      </c>
      <c r="AK13" s="165"/>
      <c r="AL13" s="165"/>
      <c r="AM13" s="165"/>
      <c r="AN13" s="165"/>
      <c r="AO13" s="86"/>
      <c r="AP13" s="86"/>
      <c r="AQ13" s="86"/>
      <c r="AR13" s="86"/>
      <c r="AS13" s="86"/>
      <c r="AT13" s="86"/>
      <c r="AU13" s="86"/>
      <c r="AV13" s="86"/>
      <c r="AW13" s="86"/>
      <c r="AX13" s="86"/>
      <c r="AY13" s="86"/>
      <c r="AZ13" s="86"/>
      <c r="BA13" s="86"/>
      <c r="BB13" s="86"/>
      <c r="BC13" s="86"/>
      <c r="BD13" s="86"/>
    </row>
    <row r="14" spans="1:62" s="98" customFormat="1" ht="90" customHeight="1" x14ac:dyDescent="0.3">
      <c r="A14" s="201"/>
      <c r="B14" s="202"/>
      <c r="C14" s="202"/>
      <c r="D14" s="166"/>
      <c r="E14" s="166"/>
      <c r="F14" s="166"/>
      <c r="G14" s="336"/>
      <c r="H14" s="166"/>
      <c r="I14" s="166"/>
      <c r="J14" s="208"/>
      <c r="K14" s="208"/>
      <c r="L14" s="208"/>
      <c r="M14" s="208"/>
      <c r="N14" s="208"/>
      <c r="O14" s="162"/>
      <c r="P14" s="166"/>
      <c r="Q14" s="166"/>
      <c r="R14" s="95" t="s">
        <v>107</v>
      </c>
      <c r="S14" s="95" t="s">
        <v>108</v>
      </c>
      <c r="T14" s="95" t="s">
        <v>109</v>
      </c>
      <c r="U14" s="95" t="s">
        <v>110</v>
      </c>
      <c r="V14" s="95" t="s">
        <v>111</v>
      </c>
      <c r="W14" s="95" t="s">
        <v>112</v>
      </c>
      <c r="X14" s="96" t="s">
        <v>113</v>
      </c>
      <c r="Y14" s="162"/>
      <c r="Z14" s="162"/>
      <c r="AA14" s="162"/>
      <c r="AB14" s="162"/>
      <c r="AC14" s="162"/>
      <c r="AD14" s="162"/>
      <c r="AE14" s="162"/>
      <c r="AF14" s="162"/>
      <c r="AG14" s="162"/>
      <c r="AH14" s="162"/>
      <c r="AI14" s="213"/>
      <c r="AJ14" s="212"/>
      <c r="AK14" s="166"/>
      <c r="AL14" s="166"/>
      <c r="AM14" s="166"/>
      <c r="AN14" s="166"/>
      <c r="AO14" s="97"/>
      <c r="AP14" s="97"/>
      <c r="AQ14" s="97"/>
      <c r="AR14" s="97"/>
      <c r="AS14" s="97"/>
      <c r="AT14" s="97"/>
      <c r="AU14" s="97"/>
      <c r="AV14" s="97"/>
      <c r="AW14" s="97"/>
      <c r="AX14" s="97"/>
      <c r="AY14" s="97"/>
      <c r="AZ14" s="97"/>
      <c r="BA14" s="97"/>
      <c r="BB14" s="97"/>
      <c r="BC14" s="97"/>
      <c r="BD14" s="97"/>
    </row>
    <row r="15" spans="1:62" ht="93" customHeight="1" x14ac:dyDescent="0.25">
      <c r="A15" s="187" t="s">
        <v>295</v>
      </c>
      <c r="B15" s="191" t="s">
        <v>304</v>
      </c>
      <c r="C15" s="191" t="s">
        <v>7</v>
      </c>
      <c r="D15" s="191" t="s">
        <v>305</v>
      </c>
      <c r="E15" s="191" t="s">
        <v>306</v>
      </c>
      <c r="F15" s="191" t="s">
        <v>307</v>
      </c>
      <c r="G15" s="337" t="s">
        <v>308</v>
      </c>
      <c r="H15" s="102" t="s">
        <v>309</v>
      </c>
      <c r="I15" s="192" t="s">
        <v>137</v>
      </c>
      <c r="J15" s="195" t="s">
        <v>138</v>
      </c>
      <c r="K15" s="209">
        <f>IF(J15="","",IF(J15="Muy Baja",0.2,IF(J15="Baja",0.4,IF(J15="Media",0.6,IF(J15="Alta",0.8,IF(J15="Muy Alta",1,))))))</f>
        <v>0.4</v>
      </c>
      <c r="L15" s="195" t="s">
        <v>118</v>
      </c>
      <c r="M15" s="209">
        <f>IF(L15="","",IF(L15="Leve",0.2,IF(L15="Menor",0.4,IF(L15="Moderado",0.6,IF(L15="Mayor",0.8,IF(L15="Catastrófico",1,))))))</f>
        <v>0.8</v>
      </c>
      <c r="N15" s="210"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103" t="s">
        <v>310</v>
      </c>
      <c r="Q15" s="27" t="str">
        <f t="shared" ref="Q15:Q31" si="0">IF(OR(R15="Preventivo",R15="Detectivo"),"Probabilidad",IF(R15="Correctivo","Impacto",""))</f>
        <v>Probabilidad</v>
      </c>
      <c r="R15" s="99" t="s">
        <v>119</v>
      </c>
      <c r="S15" s="99" t="s">
        <v>120</v>
      </c>
      <c r="T15" s="28" t="str">
        <f>IF(AND(R15="Preventivo",S15="Automático"),"50%",IF(AND(R15="Preventivo",S15="Manual"),"40%",IF(AND(R15="Detectivo",S15="Automático"),"40%",IF(AND(R15="Detectivo",S15="Manual"),"30%",IF(AND(R15="Correctivo",S15="Automático"),"35%",IF(AND(R15="Correctivo",S15="Manual"),"25%",""))))))</f>
        <v>40%</v>
      </c>
      <c r="U15" s="99" t="s">
        <v>133</v>
      </c>
      <c r="V15" s="99" t="s">
        <v>122</v>
      </c>
      <c r="W15" s="99" t="s">
        <v>128</v>
      </c>
      <c r="X15" s="100" t="s">
        <v>311</v>
      </c>
      <c r="Y15" s="101">
        <f>IFERROR(IF(Q15="Probabilidad",(K15-(+K15*T15)),IF(Q15="Impacto",K15,"")),"")</f>
        <v>0.24</v>
      </c>
      <c r="Z15" s="30" t="str">
        <f t="shared" ref="Z15:Z31" si="1">IFERROR(IF(Y15="","",IF(Y15&lt;=0.2,"Muy Baja",IF(Y15&lt;=0.4,"Baja",IF(Y15&lt;=0.6,"Media",IF(Y15&lt;=0.8,"Alta","Muy Alta"))))),"")</f>
        <v>Baja</v>
      </c>
      <c r="AA15" s="28">
        <f>+Y15</f>
        <v>0.24</v>
      </c>
      <c r="AB15" s="30" t="str">
        <f>IFERROR(IF(AC15="","",IF(AC15&lt;=0.2,"Leve",IF(AC15&lt;=0.4,"Menor",IF(AC15&lt;=0.6,"Moderado",IF(AC15&lt;=0.8,"Mayor","Catastrófico"))))),"")</f>
        <v>Mayor</v>
      </c>
      <c r="AC15" s="28">
        <f>IFERROR(IF(Q15="Impacto",(M15-(+M15*T15)),IF(Q15="Probabilidad",M15,"")),"")</f>
        <v>0.8</v>
      </c>
      <c r="AD15" s="195" t="str">
        <f t="shared" ref="AD15" si="2">IFERROR(IF(AE15=0,"",IF(AND(AE15&gt;0,AE15&lt;=0.2),"Muy Baja",IF(AE15&lt;=0.4,"Baja",IF(AE15&lt;=0.6,"Media",IF(AE15&lt;=0.8,"Alta","Muy Alta"))))),"")</f>
        <v>Muy Baja</v>
      </c>
      <c r="AE15" s="217">
        <f>MIN(Y15:Y16)</f>
        <v>0.14399999999999999</v>
      </c>
      <c r="AF15" s="195" t="str">
        <f t="shared" ref="AF15" si="3">IFERROR(IF(AG15=0,"",IF(AND(AG15&gt;0,AG15&lt;=0.2),"Leve",IF(AG15&lt;=0.4,"Menor",IF(AG15&lt;=0.6,"Moderado",IF(AG15&lt;=0.8,"Mayor","Catastrófico"))))),"")</f>
        <v>Mayor</v>
      </c>
      <c r="AG15" s="217">
        <f>MIN(AC15:AC16)</f>
        <v>0.8</v>
      </c>
      <c r="AH15" s="219" t="str">
        <f t="shared" ref="AH15" si="4">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Alto</v>
      </c>
      <c r="AI15" s="221" t="s">
        <v>125</v>
      </c>
      <c r="AJ15" s="338"/>
      <c r="AK15" s="214" t="s">
        <v>375</v>
      </c>
      <c r="AL15" s="214" t="s">
        <v>375</v>
      </c>
      <c r="AM15" s="214" t="s">
        <v>312</v>
      </c>
      <c r="AN15" s="214"/>
      <c r="AO15" s="86"/>
      <c r="AP15" s="86"/>
      <c r="AQ15" s="86"/>
      <c r="AR15" s="86"/>
      <c r="AS15" s="86"/>
      <c r="AT15" s="86"/>
      <c r="AU15" s="86"/>
      <c r="AV15" s="86"/>
      <c r="AW15" s="86"/>
      <c r="AX15" s="86"/>
      <c r="AY15" s="86"/>
      <c r="AZ15" s="86"/>
      <c r="BA15" s="86"/>
      <c r="BB15" s="86"/>
      <c r="BC15" s="86"/>
      <c r="BD15" s="86"/>
      <c r="BE15" s="86"/>
      <c r="BF15" s="86"/>
      <c r="BG15" s="86"/>
      <c r="BH15" s="86"/>
      <c r="BI15" s="86"/>
      <c r="BJ15" s="86"/>
    </row>
    <row r="16" spans="1:62" ht="93" customHeight="1" x14ac:dyDescent="0.25">
      <c r="A16" s="187"/>
      <c r="B16" s="191"/>
      <c r="C16" s="191"/>
      <c r="D16" s="191"/>
      <c r="E16" s="191"/>
      <c r="F16" s="191"/>
      <c r="G16" s="337"/>
      <c r="H16" s="102" t="s">
        <v>313</v>
      </c>
      <c r="I16" s="193"/>
      <c r="J16" s="196"/>
      <c r="K16" s="209"/>
      <c r="L16" s="196"/>
      <c r="M16" s="209"/>
      <c r="N16" s="210"/>
      <c r="O16" s="27">
        <v>2</v>
      </c>
      <c r="P16" s="103" t="s">
        <v>314</v>
      </c>
      <c r="Q16" s="27" t="str">
        <f t="shared" si="0"/>
        <v>Probabilidad</v>
      </c>
      <c r="R16" s="99" t="s">
        <v>119</v>
      </c>
      <c r="S16" s="99" t="s">
        <v>120</v>
      </c>
      <c r="T16" s="28" t="str">
        <f t="shared" ref="T16" si="5">IF(AND(R16="Preventivo",S16="Automático"),"50%",IF(AND(R16="Preventivo",S16="Manual"),"40%",IF(AND(R16="Detectivo",S16="Automático"),"40%",IF(AND(R16="Detectivo",S16="Manual"),"30%",IF(AND(R16="Correctivo",S16="Automático"),"35%",IF(AND(R16="Correctivo",S16="Manual"),"25%",""))))))</f>
        <v>40%</v>
      </c>
      <c r="U16" s="99" t="s">
        <v>133</v>
      </c>
      <c r="V16" s="99" t="s">
        <v>122</v>
      </c>
      <c r="W16" s="99" t="s">
        <v>128</v>
      </c>
      <c r="X16" s="100" t="s">
        <v>315</v>
      </c>
      <c r="Y16" s="101">
        <f>IFERROR(IF(AND(Q15="Probabilidad",Q16="Probabilidad"),(AA15-(+AA15*T16)),IF(Q16="Probabilidad",(K15-(+K15*T16)),IF(Q16="Impacto",AA15,""))),"")</f>
        <v>0.14399999999999999</v>
      </c>
      <c r="Z16" s="30" t="str">
        <f t="shared" si="1"/>
        <v>Muy Baja</v>
      </c>
      <c r="AA16" s="28">
        <f t="shared" ref="AA16" si="6">+Y16</f>
        <v>0.14399999999999999</v>
      </c>
      <c r="AB16" s="30" t="str">
        <f t="shared" ref="AB16" si="7">IFERROR(IF(AC16="","",IF(AC16&lt;=0.2,"Leve",IF(AC16&lt;=0.4,"Menor",IF(AC16&lt;=0.6,"Moderado",IF(AC16&lt;=0.8,"Mayor","Catastrófico"))))),"")</f>
        <v>Mayor</v>
      </c>
      <c r="AC16" s="28">
        <f>IFERROR(IF(AND(Q15="Impacto",Q16="Impacto"),(AC15-(+AC15*T16)),IF(Q16="Impacto",($M$25-(+$M$25*T16)),IF(Q16="Probabilidad",AC15,""))),"")</f>
        <v>0.8</v>
      </c>
      <c r="AD16" s="196"/>
      <c r="AE16" s="218"/>
      <c r="AF16" s="196"/>
      <c r="AG16" s="218"/>
      <c r="AH16" s="220"/>
      <c r="AI16" s="222"/>
      <c r="AJ16" s="339"/>
      <c r="AK16" s="215"/>
      <c r="AL16" s="215"/>
      <c r="AM16" s="215"/>
      <c r="AN16" s="215"/>
      <c r="AO16" s="86"/>
      <c r="AP16" s="86"/>
      <c r="AQ16" s="86"/>
      <c r="AR16" s="86"/>
      <c r="AS16" s="86"/>
      <c r="AT16" s="86"/>
      <c r="AU16" s="86"/>
      <c r="AV16" s="86"/>
      <c r="AW16" s="86"/>
      <c r="AX16" s="86"/>
      <c r="AY16" s="86"/>
      <c r="AZ16" s="86"/>
      <c r="BA16" s="86"/>
      <c r="BB16" s="86"/>
      <c r="BC16" s="86"/>
      <c r="BD16" s="86"/>
      <c r="BE16" s="86"/>
      <c r="BF16" s="86"/>
      <c r="BG16" s="86"/>
      <c r="BH16" s="86"/>
      <c r="BI16" s="86"/>
      <c r="BJ16" s="86"/>
    </row>
    <row r="17" spans="1:62" ht="151.5" customHeight="1" x14ac:dyDescent="0.25">
      <c r="A17" s="187" t="s">
        <v>296</v>
      </c>
      <c r="B17" s="191" t="s">
        <v>316</v>
      </c>
      <c r="C17" s="191" t="s">
        <v>7</v>
      </c>
      <c r="D17" s="191" t="s">
        <v>135</v>
      </c>
      <c r="E17" s="191" t="s">
        <v>136</v>
      </c>
      <c r="F17" s="191" t="s">
        <v>317</v>
      </c>
      <c r="G17" s="337" t="s">
        <v>318</v>
      </c>
      <c r="H17" s="102" t="s">
        <v>319</v>
      </c>
      <c r="I17" s="192" t="s">
        <v>137</v>
      </c>
      <c r="J17" s="195" t="s">
        <v>138</v>
      </c>
      <c r="K17" s="209">
        <f>IF(J17="","",IF(J17="Muy Baja",0.2,IF(J17="Baja",0.4,IF(J17="Media",0.6,IF(J17="Alta",0.8,IF(J17="Muy Alta",1,))))))</f>
        <v>0.4</v>
      </c>
      <c r="L17" s="195" t="s">
        <v>139</v>
      </c>
      <c r="M17" s="209">
        <f>IF(L17="","",IF(L17="Leve",0.2,IF(L17="Menor",0.4,IF(L17="Moderado",0.6,IF(L17="Mayor",0.8,IF(L17="Catastrófico",1,))))))</f>
        <v>0.6</v>
      </c>
      <c r="N17" s="210" t="str">
        <f>IF(OR(AND(J17="Muy Baja",L17="Leve"),AND(J17="Muy Baja",L17="Menor"),AND(J17="Baja",L17="Leve")),"Bajo",IF(OR(AND(J17="Muy baja",L17="Moderado"),AND(J17="Baja",L17="Menor"),AND(J17="Baja",L17="Moderado"),AND(J17="Media",L17="Leve"),AND(J17="Media",L17="Menor"),AND(J17="Media",L17="Moderado"),AND(J17="Alta",L17="Leve"),AND(J17="Alta",L17="Menor")),"Moderado",IF(OR(AND(J17="Muy Baja",L17="Mayor"),AND(J17="Baja",L17="Mayor"),AND(J17="Media",L17="Mayor"),AND(J17="Alta",L17="Moderado"),AND(J17="Alta",L17="Mayor"),AND(J17="Muy Alta",L17="Leve"),AND(J17="Muy Alta",L17="Menor"),AND(J17="Muy Alta",L17="Moderado"),AND(J17="Muy Alta",L17="Mayor")),"Alto",IF(OR(AND(J17="Muy Baja",L17="Catastrófico"),AND(J17="Baja",L17="Catastrófico"),AND(J17="Media",L17="Catastrófico"),AND(J17="Alta",L17="Catastrófico"),AND(J17="Muy Alta",L17="Catastrófico")),"Extremo",""))))</f>
        <v>Moderado</v>
      </c>
      <c r="O17" s="27">
        <v>1</v>
      </c>
      <c r="P17" s="103" t="s">
        <v>320</v>
      </c>
      <c r="Q17" s="27" t="str">
        <f t="shared" si="0"/>
        <v>Probabilidad</v>
      </c>
      <c r="R17" s="99" t="s">
        <v>126</v>
      </c>
      <c r="S17" s="99" t="s">
        <v>120</v>
      </c>
      <c r="T17" s="28" t="str">
        <f>IF(AND(R17="Preventivo",S17="Automático"),"50%",IF(AND(R17="Preventivo",S17="Manual"),"40%",IF(AND(R17="Detectivo",S17="Automático"),"40%",IF(AND(R17="Detectivo",S17="Manual"),"30%",IF(AND(R17="Correctivo",S17="Automático"),"35%",IF(AND(R17="Correctivo",S17="Manual"),"25%",""))))))</f>
        <v>30%</v>
      </c>
      <c r="U17" s="99" t="s">
        <v>133</v>
      </c>
      <c r="V17" s="99" t="s">
        <v>129</v>
      </c>
      <c r="W17" s="99" t="s">
        <v>128</v>
      </c>
      <c r="X17" s="27" t="s">
        <v>321</v>
      </c>
      <c r="Y17" s="101">
        <f>IFERROR(IF(Q17="Probabilidad",(K17-(+K17*T17)),IF(Q17="Impacto",K17,"")),"")</f>
        <v>0.28000000000000003</v>
      </c>
      <c r="Z17" s="30" t="str">
        <f t="shared" si="1"/>
        <v>Baja</v>
      </c>
      <c r="AA17" s="28">
        <f>+Y17</f>
        <v>0.28000000000000003</v>
      </c>
      <c r="AB17" s="30" t="str">
        <f>IFERROR(IF(AC17="","",IF(AC17&lt;=0.2,"Leve",IF(AC17&lt;=0.4,"Menor",IF(AC17&lt;=0.6,"Moderado",IF(AC17&lt;=0.8,"Mayor","Catastrófico"))))),"")</f>
        <v>Moderado</v>
      </c>
      <c r="AC17" s="28">
        <f>IFERROR(IF(Q17="Impacto",(M17-(+M17*T17)),IF(Q17="Probabilidad",M17,"")),"")</f>
        <v>0.6</v>
      </c>
      <c r="AD17" s="195" t="str">
        <f t="shared" ref="AD17" si="8">IFERROR(IF(AE17=0,"",IF(AND(AE17&gt;0,AE17&lt;=0.2),"Muy Baja",IF(AE17&lt;=0.4,"Baja",IF(AE17&lt;=0.6,"Media",IF(AE17&lt;=0.8,"Alta","Muy Alta"))))),"")</f>
        <v>Muy Baja</v>
      </c>
      <c r="AE17" s="217">
        <f>MIN(Y17:Y19)</f>
        <v>0.1008</v>
      </c>
      <c r="AF17" s="195" t="str">
        <f t="shared" ref="AF17" si="9">IFERROR(IF(AG17=0,"",IF(AND(AG17&gt;0,AG17&lt;=0.2),"Leve",IF(AG17&lt;=0.4,"Menor",IF(AG17&lt;=0.6,"Moderado",IF(AG17&lt;=0.8,"Mayor","Catastrófico"))))),"")</f>
        <v>Moderado</v>
      </c>
      <c r="AG17" s="217">
        <f>MIN(AC17:AC19)</f>
        <v>0.6</v>
      </c>
      <c r="AH17" s="219" t="str">
        <f t="shared" ref="AH17" si="10">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Moderado</v>
      </c>
      <c r="AI17" s="221" t="s">
        <v>125</v>
      </c>
      <c r="AJ17" s="338"/>
      <c r="AK17" s="214" t="s">
        <v>375</v>
      </c>
      <c r="AL17" s="214" t="s">
        <v>375</v>
      </c>
      <c r="AM17" s="214" t="s">
        <v>312</v>
      </c>
      <c r="AN17" s="214"/>
      <c r="AO17" s="86"/>
      <c r="AP17" s="86"/>
      <c r="AQ17" s="86"/>
      <c r="AR17" s="86"/>
      <c r="AS17" s="86"/>
      <c r="AT17" s="86"/>
      <c r="AU17" s="86"/>
      <c r="AV17" s="86"/>
      <c r="AW17" s="86"/>
      <c r="AX17" s="86"/>
      <c r="AY17" s="86"/>
      <c r="AZ17" s="86"/>
      <c r="BA17" s="86"/>
      <c r="BB17" s="86"/>
      <c r="BC17" s="86"/>
      <c r="BD17" s="86"/>
      <c r="BE17" s="86"/>
      <c r="BF17" s="86"/>
      <c r="BG17" s="86"/>
      <c r="BH17" s="86"/>
      <c r="BI17" s="86"/>
      <c r="BJ17" s="86"/>
    </row>
    <row r="18" spans="1:62" ht="151.5" customHeight="1" x14ac:dyDescent="0.25">
      <c r="A18" s="187"/>
      <c r="B18" s="191"/>
      <c r="C18" s="191"/>
      <c r="D18" s="191"/>
      <c r="E18" s="191"/>
      <c r="F18" s="191"/>
      <c r="G18" s="337"/>
      <c r="H18" s="102" t="s">
        <v>322</v>
      </c>
      <c r="I18" s="193"/>
      <c r="J18" s="196"/>
      <c r="K18" s="209"/>
      <c r="L18" s="196"/>
      <c r="M18" s="209"/>
      <c r="N18" s="210"/>
      <c r="O18" s="27">
        <v>2</v>
      </c>
      <c r="P18" s="103" t="s">
        <v>323</v>
      </c>
      <c r="Q18" s="27" t="str">
        <f t="shared" si="0"/>
        <v>Probabilidad</v>
      </c>
      <c r="R18" s="99" t="s">
        <v>119</v>
      </c>
      <c r="S18" s="99" t="s">
        <v>120</v>
      </c>
      <c r="T18" s="28" t="str">
        <f t="shared" ref="T18:T19" si="11">IF(AND(R18="Preventivo",S18="Automático"),"50%",IF(AND(R18="Preventivo",S18="Manual"),"40%",IF(AND(R18="Detectivo",S18="Automático"),"40%",IF(AND(R18="Detectivo",S18="Manual"),"30%",IF(AND(R18="Correctivo",S18="Automático"),"35%",IF(AND(R18="Correctivo",S18="Manual"),"25%",""))))))</f>
        <v>40%</v>
      </c>
      <c r="U18" s="99" t="s">
        <v>133</v>
      </c>
      <c r="V18" s="99" t="s">
        <v>122</v>
      </c>
      <c r="W18" s="99" t="s">
        <v>128</v>
      </c>
      <c r="X18" s="27" t="s">
        <v>324</v>
      </c>
      <c r="Y18" s="101">
        <f>IFERROR(IF(AND(Q17="Probabilidad",Q18="Probabilidad"),(AA17-(+AA17*T18)),IF(Q18="Probabilidad",(K17-(+K17*T18)),IF(Q18="Impacto",AA17,""))),"")</f>
        <v>0.16800000000000001</v>
      </c>
      <c r="Z18" s="30" t="str">
        <f t="shared" si="1"/>
        <v>Muy Baja</v>
      </c>
      <c r="AA18" s="28">
        <f t="shared" ref="AA18:AA19" si="12">+Y18</f>
        <v>0.16800000000000001</v>
      </c>
      <c r="AB18" s="30" t="str">
        <f t="shared" ref="AB18:AB19" si="13">IFERROR(IF(AC18="","",IF(AC18&lt;=0.2,"Leve",IF(AC18&lt;=0.4,"Menor",IF(AC18&lt;=0.6,"Moderado",IF(AC18&lt;=0.8,"Mayor","Catastrófico"))))),"")</f>
        <v>Moderado</v>
      </c>
      <c r="AC18" s="28">
        <f>IFERROR(IF(AND(Q17="Impacto",Q18="Impacto"),(AC17-(+AC17*T18)),IF(Q18="Impacto",(#REF!-(+#REF!*T18)),IF(Q18="Probabilidad",AC17,""))),"")</f>
        <v>0.6</v>
      </c>
      <c r="AD18" s="196"/>
      <c r="AE18" s="218"/>
      <c r="AF18" s="196"/>
      <c r="AG18" s="218"/>
      <c r="AH18" s="220"/>
      <c r="AI18" s="222"/>
      <c r="AJ18" s="339"/>
      <c r="AK18" s="215"/>
      <c r="AL18" s="215"/>
      <c r="AM18" s="215"/>
      <c r="AN18" s="215"/>
      <c r="AO18" s="86"/>
      <c r="AP18" s="86"/>
      <c r="AQ18" s="86"/>
      <c r="AR18" s="86"/>
      <c r="AS18" s="86"/>
      <c r="AT18" s="86"/>
      <c r="AU18" s="86"/>
      <c r="AV18" s="86"/>
      <c r="AW18" s="86"/>
      <c r="AX18" s="86"/>
      <c r="AY18" s="86"/>
      <c r="AZ18" s="86"/>
      <c r="BA18" s="86"/>
      <c r="BB18" s="86"/>
      <c r="BC18" s="86"/>
      <c r="BD18" s="86"/>
      <c r="BE18" s="86"/>
      <c r="BF18" s="86"/>
      <c r="BG18" s="86"/>
      <c r="BH18" s="86"/>
      <c r="BI18" s="86"/>
      <c r="BJ18" s="86"/>
    </row>
    <row r="19" spans="1:62" ht="151.5" customHeight="1" x14ac:dyDescent="0.25">
      <c r="A19" s="187"/>
      <c r="B19" s="191"/>
      <c r="C19" s="191"/>
      <c r="D19" s="191"/>
      <c r="E19" s="191"/>
      <c r="F19" s="191"/>
      <c r="G19" s="337"/>
      <c r="H19" s="102" t="s">
        <v>325</v>
      </c>
      <c r="I19" s="193"/>
      <c r="J19" s="196"/>
      <c r="K19" s="209"/>
      <c r="L19" s="196"/>
      <c r="M19" s="209"/>
      <c r="N19" s="210"/>
      <c r="O19" s="27">
        <v>3</v>
      </c>
      <c r="P19" s="340" t="s">
        <v>326</v>
      </c>
      <c r="Q19" s="27" t="str">
        <f t="shared" si="0"/>
        <v>Probabilidad</v>
      </c>
      <c r="R19" s="99" t="s">
        <v>119</v>
      </c>
      <c r="S19" s="99" t="s">
        <v>120</v>
      </c>
      <c r="T19" s="28" t="str">
        <f t="shared" si="11"/>
        <v>40%</v>
      </c>
      <c r="U19" s="99" t="s">
        <v>121</v>
      </c>
      <c r="V19" s="99" t="s">
        <v>122</v>
      </c>
      <c r="W19" s="99" t="s">
        <v>128</v>
      </c>
      <c r="X19" s="100" t="s">
        <v>327</v>
      </c>
      <c r="Y19" s="101">
        <f>IFERROR(IF(AND(Q18="Probabilidad",Q19="Probabilidad"),(AA18-(+AA18*T19)),IF(AND(Q18="Impacto",Q19="Probabilidad"),(AA17-(+AA17*T19)),IF(Q19="Impacto",AA18,""))),"")</f>
        <v>0.1008</v>
      </c>
      <c r="Z19" s="30" t="str">
        <f t="shared" si="1"/>
        <v>Muy Baja</v>
      </c>
      <c r="AA19" s="28">
        <f t="shared" si="12"/>
        <v>0.1008</v>
      </c>
      <c r="AB19" s="30" t="str">
        <f t="shared" si="13"/>
        <v>Moderado</v>
      </c>
      <c r="AC19" s="28">
        <f>IFERROR(IF(AND(Q18="Impacto",Q19="Impacto"),(AC18-(+AC18*T19)),IF(AND(Q18="Probabilidad",Q19="Impacto"),(AC17-(+AC17*T19)),IF(Q19="Probabilidad",AC18,""))),"")</f>
        <v>0.6</v>
      </c>
      <c r="AD19" s="196"/>
      <c r="AE19" s="218"/>
      <c r="AF19" s="196"/>
      <c r="AG19" s="218"/>
      <c r="AH19" s="220"/>
      <c r="AI19" s="222"/>
      <c r="AJ19" s="339"/>
      <c r="AK19" s="215"/>
      <c r="AL19" s="215"/>
      <c r="AM19" s="215"/>
      <c r="AN19" s="215"/>
      <c r="AO19" s="86"/>
      <c r="AP19" s="86"/>
      <c r="AQ19" s="86"/>
      <c r="AR19" s="86"/>
      <c r="AS19" s="86"/>
      <c r="AT19" s="86"/>
      <c r="AU19" s="86"/>
      <c r="AV19" s="86"/>
      <c r="AW19" s="86"/>
      <c r="AX19" s="86"/>
      <c r="AY19" s="86"/>
      <c r="AZ19" s="86"/>
      <c r="BA19" s="86"/>
      <c r="BB19" s="86"/>
      <c r="BC19" s="86"/>
      <c r="BD19" s="86"/>
      <c r="BE19" s="86"/>
      <c r="BF19" s="86"/>
      <c r="BG19" s="86"/>
      <c r="BH19" s="86"/>
      <c r="BI19" s="86"/>
      <c r="BJ19" s="86"/>
    </row>
    <row r="20" spans="1:62" ht="151.5" customHeight="1" x14ac:dyDescent="0.25">
      <c r="A20" s="187" t="s">
        <v>297</v>
      </c>
      <c r="B20" s="191" t="s">
        <v>328</v>
      </c>
      <c r="C20" s="191" t="s">
        <v>7</v>
      </c>
      <c r="D20" s="191" t="s">
        <v>135</v>
      </c>
      <c r="E20" s="191" t="s">
        <v>329</v>
      </c>
      <c r="F20" s="191" t="s">
        <v>330</v>
      </c>
      <c r="G20" s="337" t="s">
        <v>331</v>
      </c>
      <c r="H20" s="102" t="s">
        <v>332</v>
      </c>
      <c r="I20" s="192" t="s">
        <v>137</v>
      </c>
      <c r="J20" s="195" t="s">
        <v>138</v>
      </c>
      <c r="K20" s="209">
        <f>IF(J20="","",IF(J20="Muy Baja",0.2,IF(J20="Baja",0.4,IF(J20="Media",0.6,IF(J20="Alta",0.8,IF(J20="Muy Alta",1,))))))</f>
        <v>0.4</v>
      </c>
      <c r="L20" s="195" t="s">
        <v>118</v>
      </c>
      <c r="M20" s="209">
        <f>IF(L20="","",IF(L20="Leve",0.2,IF(L20="Menor",0.4,IF(L20="Moderado",0.6,IF(L20="Mayor",0.8,IF(L20="Catastrófico",1,))))))</f>
        <v>0.8</v>
      </c>
      <c r="N20" s="210"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Alto</v>
      </c>
      <c r="O20" s="27">
        <v>1</v>
      </c>
      <c r="P20" s="103" t="s">
        <v>333</v>
      </c>
      <c r="Q20" s="27" t="str">
        <f t="shared" si="0"/>
        <v>Probabilidad</v>
      </c>
      <c r="R20" s="99" t="s">
        <v>119</v>
      </c>
      <c r="S20" s="99" t="s">
        <v>120</v>
      </c>
      <c r="T20" s="28" t="str">
        <f>IF(AND(R20="Preventivo",S20="Automático"),"50%",IF(AND(R20="Preventivo",S20="Manual"),"40%",IF(AND(R20="Detectivo",S20="Automático"),"40%",IF(AND(R20="Detectivo",S20="Manual"),"30%",IF(AND(R20="Correctivo",S20="Automático"),"35%",IF(AND(R20="Correctivo",S20="Manual"),"25%",""))))))</f>
        <v>40%</v>
      </c>
      <c r="U20" s="99" t="s">
        <v>121</v>
      </c>
      <c r="V20" s="99" t="s">
        <v>129</v>
      </c>
      <c r="W20" s="99" t="s">
        <v>128</v>
      </c>
      <c r="X20" s="27" t="s">
        <v>334</v>
      </c>
      <c r="Y20" s="101">
        <f>IFERROR(IF(Q20="Probabilidad",(K20-(+K20*T20)),IF(Q20="Impacto",K20,"")),"")</f>
        <v>0.24</v>
      </c>
      <c r="Z20" s="30" t="str">
        <f t="shared" si="1"/>
        <v>Baja</v>
      </c>
      <c r="AA20" s="28">
        <f>+Y20</f>
        <v>0.24</v>
      </c>
      <c r="AB20" s="30" t="str">
        <f>IFERROR(IF(AC20="","",IF(AC20&lt;=0.2,"Leve",IF(AC20&lt;=0.4,"Menor",IF(AC20&lt;=0.6,"Moderado",IF(AC20&lt;=0.8,"Mayor","Catastrófico"))))),"")</f>
        <v>Mayor</v>
      </c>
      <c r="AC20" s="28">
        <f>IFERROR(IF(Q20="Impacto",(M20-(+M20*T20)),IF(Q20="Probabilidad",M20,"")),"")</f>
        <v>0.8</v>
      </c>
      <c r="AD20" s="195" t="str">
        <f t="shared" ref="AD20" si="14">IFERROR(IF(AE20=0,"",IF(AND(AE20&gt;0,AE20&lt;=0.2),"Muy Baja",IF(AE20&lt;=0.4,"Baja",IF(AE20&lt;=0.6,"Media",IF(AE20&lt;=0.8,"Alta","Muy Alta"))))),"")</f>
        <v>Muy Baja</v>
      </c>
      <c r="AE20" s="217">
        <f>MIN(Y20:Y22)</f>
        <v>8.6399999999999991E-2</v>
      </c>
      <c r="AF20" s="195" t="str">
        <f t="shared" ref="AF20" si="15">IFERROR(IF(AG20=0,"",IF(AND(AG20&gt;0,AG20&lt;=0.2),"Leve",IF(AG20&lt;=0.4,"Menor",IF(AG20&lt;=0.6,"Moderado",IF(AG20&lt;=0.8,"Mayor","Catastrófico"))))),"")</f>
        <v>Mayor</v>
      </c>
      <c r="AG20" s="217">
        <f>MIN(AC20:AC22)</f>
        <v>0.8</v>
      </c>
      <c r="AH20" s="219" t="str">
        <f t="shared" ref="AH20" si="16">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221" t="s">
        <v>125</v>
      </c>
      <c r="AJ20" s="338"/>
      <c r="AK20" s="214" t="s">
        <v>375</v>
      </c>
      <c r="AL20" s="214" t="s">
        <v>375</v>
      </c>
      <c r="AM20" s="214" t="s">
        <v>312</v>
      </c>
      <c r="AN20" s="214"/>
      <c r="AO20" s="86"/>
      <c r="AP20" s="86"/>
      <c r="AQ20" s="86"/>
      <c r="AR20" s="86"/>
      <c r="AS20" s="86"/>
      <c r="AT20" s="86"/>
      <c r="AU20" s="86"/>
      <c r="AV20" s="86"/>
      <c r="AW20" s="86"/>
      <c r="AX20" s="86"/>
      <c r="AY20" s="86"/>
      <c r="AZ20" s="86"/>
      <c r="BA20" s="86"/>
      <c r="BB20" s="86"/>
      <c r="BC20" s="86"/>
      <c r="BD20" s="86"/>
      <c r="BE20" s="86"/>
      <c r="BF20" s="86"/>
      <c r="BG20" s="86"/>
      <c r="BH20" s="86"/>
      <c r="BI20" s="86"/>
      <c r="BJ20" s="86"/>
    </row>
    <row r="21" spans="1:62" ht="151.5" customHeight="1" x14ac:dyDescent="0.25">
      <c r="A21" s="187"/>
      <c r="B21" s="191"/>
      <c r="C21" s="191"/>
      <c r="D21" s="191"/>
      <c r="E21" s="191"/>
      <c r="F21" s="191"/>
      <c r="G21" s="337"/>
      <c r="H21" s="102" t="s">
        <v>335</v>
      </c>
      <c r="I21" s="193"/>
      <c r="J21" s="196"/>
      <c r="K21" s="209"/>
      <c r="L21" s="196"/>
      <c r="M21" s="209"/>
      <c r="N21" s="210"/>
      <c r="O21" s="27">
        <v>2</v>
      </c>
      <c r="P21" s="103" t="s">
        <v>336</v>
      </c>
      <c r="Q21" s="27" t="str">
        <f t="shared" si="0"/>
        <v>Probabilidad</v>
      </c>
      <c r="R21" s="99" t="s">
        <v>119</v>
      </c>
      <c r="S21" s="99" t="s">
        <v>120</v>
      </c>
      <c r="T21" s="28" t="str">
        <f t="shared" ref="T21:T22" si="17">IF(AND(R21="Preventivo",S21="Automático"),"50%",IF(AND(R21="Preventivo",S21="Manual"),"40%",IF(AND(R21="Detectivo",S21="Automático"),"40%",IF(AND(R21="Detectivo",S21="Manual"),"30%",IF(AND(R21="Correctivo",S21="Automático"),"35%",IF(AND(R21="Correctivo",S21="Manual"),"25%",""))))))</f>
        <v>40%</v>
      </c>
      <c r="U21" s="99" t="s">
        <v>121</v>
      </c>
      <c r="V21" s="99" t="s">
        <v>129</v>
      </c>
      <c r="W21" s="99" t="s">
        <v>128</v>
      </c>
      <c r="X21" s="100" t="s">
        <v>337</v>
      </c>
      <c r="Y21" s="101">
        <f>IFERROR(IF(AND(Q20="Probabilidad",Q21="Probabilidad"),(AA20-(+AA20*T21)),IF(Q21="Probabilidad",(K20-(+K20*T21)),IF(Q21="Impacto",AA20,""))),"")</f>
        <v>0.14399999999999999</v>
      </c>
      <c r="Z21" s="30" t="str">
        <f t="shared" si="1"/>
        <v>Muy Baja</v>
      </c>
      <c r="AA21" s="28">
        <f t="shared" ref="AA21:AA22" si="18">+Y21</f>
        <v>0.14399999999999999</v>
      </c>
      <c r="AB21" s="30" t="str">
        <f t="shared" ref="AB21:AB22" si="19">IFERROR(IF(AC21="","",IF(AC21&lt;=0.2,"Leve",IF(AC21&lt;=0.4,"Menor",IF(AC21&lt;=0.6,"Moderado",IF(AC21&lt;=0.8,"Mayor","Catastrófico"))))),"")</f>
        <v>Mayor</v>
      </c>
      <c r="AC21" s="28">
        <f>IFERROR(IF(AND(Q20="Impacto",Q21="Impacto"),(AC20-(+AC20*T21)),IF(Q21="Impacto",(#REF!-(+#REF!*T21)),IF(Q21="Probabilidad",AC20,""))),"")</f>
        <v>0.8</v>
      </c>
      <c r="AD21" s="196"/>
      <c r="AE21" s="218"/>
      <c r="AF21" s="196"/>
      <c r="AG21" s="218"/>
      <c r="AH21" s="220"/>
      <c r="AI21" s="222"/>
      <c r="AJ21" s="339"/>
      <c r="AK21" s="215"/>
      <c r="AL21" s="215"/>
      <c r="AM21" s="215"/>
      <c r="AN21" s="215"/>
      <c r="AO21" s="86"/>
      <c r="AP21" s="86"/>
      <c r="AQ21" s="86"/>
      <c r="AR21" s="86"/>
      <c r="AS21" s="86"/>
      <c r="AT21" s="86"/>
      <c r="AU21" s="86"/>
      <c r="AV21" s="86"/>
      <c r="AW21" s="86"/>
      <c r="AX21" s="86"/>
      <c r="AY21" s="86"/>
      <c r="AZ21" s="86"/>
      <c r="BA21" s="86"/>
      <c r="BB21" s="86"/>
      <c r="BC21" s="86"/>
      <c r="BD21" s="86"/>
      <c r="BE21" s="86"/>
      <c r="BF21" s="86"/>
      <c r="BG21" s="86"/>
      <c r="BH21" s="86"/>
      <c r="BI21" s="86"/>
      <c r="BJ21" s="86"/>
    </row>
    <row r="22" spans="1:62" ht="151.5" customHeight="1" x14ac:dyDescent="0.25">
      <c r="A22" s="187"/>
      <c r="B22" s="191"/>
      <c r="C22" s="191"/>
      <c r="D22" s="191"/>
      <c r="E22" s="191"/>
      <c r="F22" s="191"/>
      <c r="G22" s="337"/>
      <c r="H22" s="102" t="s">
        <v>338</v>
      </c>
      <c r="I22" s="193"/>
      <c r="J22" s="196"/>
      <c r="K22" s="209"/>
      <c r="L22" s="196"/>
      <c r="M22" s="209"/>
      <c r="N22" s="210"/>
      <c r="O22" s="27">
        <v>3</v>
      </c>
      <c r="P22" s="340" t="s">
        <v>339</v>
      </c>
      <c r="Q22" s="27" t="str">
        <f t="shared" si="0"/>
        <v>Probabilidad</v>
      </c>
      <c r="R22" s="99" t="s">
        <v>119</v>
      </c>
      <c r="S22" s="99" t="s">
        <v>120</v>
      </c>
      <c r="T22" s="28" t="str">
        <f t="shared" si="17"/>
        <v>40%</v>
      </c>
      <c r="U22" s="99" t="s">
        <v>121</v>
      </c>
      <c r="V22" s="99" t="s">
        <v>129</v>
      </c>
      <c r="W22" s="99" t="s">
        <v>128</v>
      </c>
      <c r="X22" s="27" t="s">
        <v>340</v>
      </c>
      <c r="Y22" s="101">
        <f>IFERROR(IF(AND(Q21="Probabilidad",Q22="Probabilidad"),(AA21-(+AA21*T22)),IF(AND(Q21="Impacto",Q22="Probabilidad"),(AA20-(+AA20*T22)),IF(Q22="Impacto",AA21,""))),"")</f>
        <v>8.6399999999999991E-2</v>
      </c>
      <c r="Z22" s="30" t="str">
        <f t="shared" si="1"/>
        <v>Muy Baja</v>
      </c>
      <c r="AA22" s="28">
        <f t="shared" si="18"/>
        <v>8.6399999999999991E-2</v>
      </c>
      <c r="AB22" s="30" t="str">
        <f t="shared" si="19"/>
        <v>Mayor</v>
      </c>
      <c r="AC22" s="28">
        <f>IFERROR(IF(AND(Q21="Impacto",Q22="Impacto"),(AC21-(+AC21*T22)),IF(AND(Q21="Probabilidad",Q22="Impacto"),(AC20-(+AC20*T22)),IF(Q22="Probabilidad",AC21,""))),"")</f>
        <v>0.8</v>
      </c>
      <c r="AD22" s="196"/>
      <c r="AE22" s="218"/>
      <c r="AF22" s="196"/>
      <c r="AG22" s="218"/>
      <c r="AH22" s="220"/>
      <c r="AI22" s="222"/>
      <c r="AJ22" s="339"/>
      <c r="AK22" s="215"/>
      <c r="AL22" s="215"/>
      <c r="AM22" s="215"/>
      <c r="AN22" s="215"/>
      <c r="AO22" s="86"/>
      <c r="AP22" s="86"/>
      <c r="AQ22" s="86"/>
      <c r="AR22" s="86"/>
      <c r="AS22" s="86"/>
      <c r="AT22" s="86"/>
      <c r="AU22" s="86"/>
      <c r="AV22" s="86"/>
      <c r="AW22" s="86"/>
      <c r="AX22" s="86"/>
      <c r="AY22" s="86"/>
      <c r="AZ22" s="86"/>
      <c r="BA22" s="86"/>
      <c r="BB22" s="86"/>
      <c r="BC22" s="86"/>
      <c r="BD22" s="86"/>
      <c r="BE22" s="86"/>
      <c r="BF22" s="86"/>
      <c r="BG22" s="86"/>
      <c r="BH22" s="86"/>
      <c r="BI22" s="86"/>
      <c r="BJ22" s="86"/>
    </row>
    <row r="23" spans="1:62" ht="151.5" customHeight="1" x14ac:dyDescent="0.25">
      <c r="A23" s="187" t="s">
        <v>298</v>
      </c>
      <c r="B23" s="191" t="s">
        <v>341</v>
      </c>
      <c r="C23" s="191" t="s">
        <v>7</v>
      </c>
      <c r="D23" s="191" t="s">
        <v>114</v>
      </c>
      <c r="E23" s="191" t="s">
        <v>115</v>
      </c>
      <c r="F23" s="191" t="s">
        <v>342</v>
      </c>
      <c r="G23" s="337" t="s">
        <v>343</v>
      </c>
      <c r="H23" s="105" t="s">
        <v>344</v>
      </c>
      <c r="I23" s="192" t="s">
        <v>116</v>
      </c>
      <c r="J23" s="195" t="s">
        <v>117</v>
      </c>
      <c r="K23" s="209">
        <f>IF(J23="","",IF(J23="Muy Baja",0.2,IF(J23="Baja",0.4,IF(J23="Media",0.6,IF(J23="Alta",0.8,IF(J23="Muy Alta",1,))))))</f>
        <v>1</v>
      </c>
      <c r="L23" s="195" t="s">
        <v>118</v>
      </c>
      <c r="M23" s="209">
        <f>IF(L23="","",IF(L23="Leve",0.2,IF(L23="Menor",0.4,IF(L23="Moderado",0.6,IF(L23="Mayor",0.8,IF(L23="Catastrófico",1,))))))</f>
        <v>0.8</v>
      </c>
      <c r="N23" s="210"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v>1</v>
      </c>
      <c r="P23" s="103" t="s">
        <v>345</v>
      </c>
      <c r="Q23" s="27" t="str">
        <f t="shared" si="0"/>
        <v>Probabilidad</v>
      </c>
      <c r="R23" s="99" t="s">
        <v>119</v>
      </c>
      <c r="S23" s="99" t="s">
        <v>120</v>
      </c>
      <c r="T23" s="28" t="str">
        <f>IF(AND(R23="Preventivo",S23="Automático"),"50%",IF(AND(R23="Preventivo",S23="Manual"),"40%",IF(AND(R23="Detectivo",S23="Automático"),"40%",IF(AND(R23="Detectivo",S23="Manual"),"30%",IF(AND(R23="Correctivo",S23="Automático"),"35%",IF(AND(R23="Correctivo",S23="Manual"),"25%",""))))))</f>
        <v>40%</v>
      </c>
      <c r="U23" s="99" t="s">
        <v>133</v>
      </c>
      <c r="V23" s="99" t="s">
        <v>129</v>
      </c>
      <c r="W23" s="99" t="s">
        <v>128</v>
      </c>
      <c r="X23" s="27" t="s">
        <v>346</v>
      </c>
      <c r="Y23" s="101">
        <f>IFERROR(IF(Q23="Probabilidad",(K23-(+K23*T23)),IF(Q23="Impacto",K23,"")),"")</f>
        <v>0.6</v>
      </c>
      <c r="Z23" s="30" t="str">
        <f t="shared" si="1"/>
        <v>Media</v>
      </c>
      <c r="AA23" s="28">
        <f>+Y23</f>
        <v>0.6</v>
      </c>
      <c r="AB23" s="30" t="str">
        <f>IFERROR(IF(AC23="","",IF(AC23&lt;=0.2,"Leve",IF(AC23&lt;=0.4,"Menor",IF(AC23&lt;=0.6,"Moderado",IF(AC23&lt;=0.8,"Mayor","Catastrófico"))))),"")</f>
        <v>Mayor</v>
      </c>
      <c r="AC23" s="28">
        <f>IFERROR(IF(Q23="Impacto",(M23-(+M23*T23)),IF(Q23="Probabilidad",M23,"")),"")</f>
        <v>0.8</v>
      </c>
      <c r="AD23" s="195" t="str">
        <f t="shared" ref="AD23" si="20">IFERROR(IF(AE23=0,"",IF(AND(AE23&gt;0,AE23&lt;=0.2),"Muy Baja",IF(AE23&lt;=0.4,"Baja",IF(AE23&lt;=0.6,"Media",IF(AE23&lt;=0.8,"Alta","Muy Alta"))))),"")</f>
        <v>Baja</v>
      </c>
      <c r="AE23" s="217">
        <f>MIN(Y23:Y25)</f>
        <v>0.36</v>
      </c>
      <c r="AF23" s="195" t="str">
        <f t="shared" ref="AF23" si="21">IFERROR(IF(AG23=0,"",IF(AND(AG23&gt;0,AG23&lt;=0.2),"Leve",IF(AG23&lt;=0.4,"Menor",IF(AG23&lt;=0.6,"Moderado",IF(AG23&lt;=0.8,"Mayor","Catastrófico"))))),"")</f>
        <v>Moderado</v>
      </c>
      <c r="AG23" s="217">
        <f>MIN(AC23:AC25)</f>
        <v>0.60000000000000009</v>
      </c>
      <c r="AH23" s="219" t="str">
        <f t="shared" ref="AH23" si="22">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21" t="s">
        <v>125</v>
      </c>
      <c r="AJ23" s="338"/>
      <c r="AK23" s="214" t="s">
        <v>375</v>
      </c>
      <c r="AL23" s="214" t="s">
        <v>375</v>
      </c>
      <c r="AM23" s="214" t="s">
        <v>312</v>
      </c>
      <c r="AN23" s="214"/>
      <c r="AO23" s="86"/>
      <c r="AP23" s="86"/>
      <c r="AQ23" s="86"/>
      <c r="AR23" s="86"/>
      <c r="AS23" s="86"/>
      <c r="AT23" s="86"/>
      <c r="AU23" s="86"/>
      <c r="AV23" s="86"/>
      <c r="AW23" s="86"/>
      <c r="AX23" s="86"/>
      <c r="AY23" s="86"/>
      <c r="AZ23" s="86"/>
      <c r="BA23" s="86"/>
      <c r="BB23" s="86"/>
      <c r="BC23" s="86"/>
      <c r="BD23" s="86"/>
      <c r="BE23" s="86"/>
      <c r="BF23" s="86"/>
      <c r="BG23" s="86"/>
      <c r="BH23" s="86"/>
      <c r="BI23" s="86"/>
      <c r="BJ23" s="86"/>
    </row>
    <row r="24" spans="1:62" ht="151.5" customHeight="1" x14ac:dyDescent="0.25">
      <c r="A24" s="187"/>
      <c r="B24" s="191"/>
      <c r="C24" s="191"/>
      <c r="D24" s="191"/>
      <c r="E24" s="191"/>
      <c r="F24" s="191"/>
      <c r="G24" s="337"/>
      <c r="H24" s="102" t="s">
        <v>347</v>
      </c>
      <c r="I24" s="193"/>
      <c r="J24" s="196"/>
      <c r="K24" s="209"/>
      <c r="L24" s="196"/>
      <c r="M24" s="209"/>
      <c r="N24" s="210"/>
      <c r="O24" s="27">
        <v>2</v>
      </c>
      <c r="P24" s="103" t="s">
        <v>348</v>
      </c>
      <c r="Q24" s="27" t="str">
        <f t="shared" si="0"/>
        <v>Probabilidad</v>
      </c>
      <c r="R24" s="99" t="s">
        <v>119</v>
      </c>
      <c r="S24" s="99" t="s">
        <v>120</v>
      </c>
      <c r="T24" s="28" t="str">
        <f t="shared" ref="T24:T25" si="23">IF(AND(R24="Preventivo",S24="Automático"),"50%",IF(AND(R24="Preventivo",S24="Manual"),"40%",IF(AND(R24="Detectivo",S24="Automático"),"40%",IF(AND(R24="Detectivo",S24="Manual"),"30%",IF(AND(R24="Correctivo",S24="Automático"),"35%",IF(AND(R24="Correctivo",S24="Manual"),"25%",""))))))</f>
        <v>40%</v>
      </c>
      <c r="U24" s="99" t="s">
        <v>133</v>
      </c>
      <c r="V24" s="99" t="s">
        <v>122</v>
      </c>
      <c r="W24" s="99" t="s">
        <v>128</v>
      </c>
      <c r="X24" s="100" t="s">
        <v>349</v>
      </c>
      <c r="Y24" s="101">
        <f>IFERROR(IF(AND(Q23="Probabilidad",Q24="Probabilidad"),(AA23-(+AA23*T24)),IF(Q24="Probabilidad",(K23-(+K23*T24)),IF(Q24="Impacto",AA23,""))),"")</f>
        <v>0.36</v>
      </c>
      <c r="Z24" s="30" t="str">
        <f t="shared" si="1"/>
        <v>Baja</v>
      </c>
      <c r="AA24" s="28">
        <f t="shared" ref="AA24:AA25" si="24">+Y24</f>
        <v>0.36</v>
      </c>
      <c r="AB24" s="30" t="str">
        <f t="shared" ref="AB24:AB25" si="25">IFERROR(IF(AC24="","",IF(AC24&lt;=0.2,"Leve",IF(AC24&lt;=0.4,"Menor",IF(AC24&lt;=0.6,"Moderado",IF(AC24&lt;=0.8,"Mayor","Catastrófico"))))),"")</f>
        <v>Mayor</v>
      </c>
      <c r="AC24" s="28">
        <f>IFERROR(IF(AND(Q23="Impacto",Q24="Impacto"),(AC23-(+AC23*T24)),IF(Q24="Impacto",(#REF!-(+#REF!*T24)),IF(Q24="Probabilidad",AC23,""))),"")</f>
        <v>0.8</v>
      </c>
      <c r="AD24" s="196"/>
      <c r="AE24" s="218"/>
      <c r="AF24" s="196"/>
      <c r="AG24" s="218"/>
      <c r="AH24" s="220"/>
      <c r="AI24" s="222"/>
      <c r="AJ24" s="339"/>
      <c r="AK24" s="215"/>
      <c r="AL24" s="215"/>
      <c r="AM24" s="215"/>
      <c r="AN24" s="215"/>
      <c r="AO24" s="86"/>
      <c r="AP24" s="86"/>
      <c r="AQ24" s="86"/>
      <c r="AR24" s="86"/>
      <c r="AS24" s="86"/>
      <c r="AT24" s="86"/>
      <c r="AU24" s="86"/>
      <c r="AV24" s="86"/>
      <c r="AW24" s="86"/>
      <c r="AX24" s="86"/>
      <c r="AY24" s="86"/>
      <c r="AZ24" s="86"/>
      <c r="BA24" s="86"/>
      <c r="BB24" s="86"/>
      <c r="BC24" s="86"/>
      <c r="BD24" s="86"/>
      <c r="BE24" s="86"/>
      <c r="BF24" s="86"/>
      <c r="BG24" s="86"/>
      <c r="BH24" s="86"/>
      <c r="BI24" s="86"/>
      <c r="BJ24" s="86"/>
    </row>
    <row r="25" spans="1:62" ht="151.5" customHeight="1" x14ac:dyDescent="0.25">
      <c r="A25" s="187"/>
      <c r="B25" s="191"/>
      <c r="C25" s="191"/>
      <c r="D25" s="191"/>
      <c r="E25" s="191"/>
      <c r="F25" s="191"/>
      <c r="G25" s="337"/>
      <c r="H25" s="102" t="s">
        <v>350</v>
      </c>
      <c r="I25" s="193"/>
      <c r="J25" s="196"/>
      <c r="K25" s="209"/>
      <c r="L25" s="196"/>
      <c r="M25" s="209"/>
      <c r="N25" s="210"/>
      <c r="O25" s="27">
        <v>3</v>
      </c>
      <c r="P25" s="341" t="s">
        <v>351</v>
      </c>
      <c r="Q25" s="27" t="str">
        <f t="shared" si="0"/>
        <v>Impacto</v>
      </c>
      <c r="R25" s="99" t="s">
        <v>134</v>
      </c>
      <c r="S25" s="99" t="s">
        <v>120</v>
      </c>
      <c r="T25" s="28" t="str">
        <f t="shared" si="23"/>
        <v>25%</v>
      </c>
      <c r="U25" s="99" t="s">
        <v>133</v>
      </c>
      <c r="V25" s="99" t="s">
        <v>129</v>
      </c>
      <c r="W25" s="99" t="s">
        <v>128</v>
      </c>
      <c r="X25" s="27" t="s">
        <v>352</v>
      </c>
      <c r="Y25" s="342">
        <f>IFERROR(IF(AND(Q24="Probabilidad",Q25="Probabilidad"),(AA24-(+AA24*T25)),IF(AND(Q24="Impacto",Q25="Probabilidad"),(AA23-(+AA23*T25)),IF(Q25="Impacto",AA24,""))),"")</f>
        <v>0.36</v>
      </c>
      <c r="Z25" s="30" t="str">
        <f t="shared" si="1"/>
        <v>Baja</v>
      </c>
      <c r="AA25" s="28">
        <f t="shared" si="24"/>
        <v>0.36</v>
      </c>
      <c r="AB25" s="30" t="str">
        <f t="shared" si="25"/>
        <v>Moderado</v>
      </c>
      <c r="AC25" s="28">
        <f>IFERROR(IF(AND(Q24="Impacto",Q25="Impacto"),(AC24-(+AC24*T25)),IF(AND(Q24="Probabilidad",Q25="Impacto"),(AC23-(+AC23*T25)),IF(Q25="Probabilidad",AC24,""))),"")</f>
        <v>0.60000000000000009</v>
      </c>
      <c r="AD25" s="196"/>
      <c r="AE25" s="218"/>
      <c r="AF25" s="196"/>
      <c r="AG25" s="218"/>
      <c r="AH25" s="220"/>
      <c r="AI25" s="222"/>
      <c r="AJ25" s="339"/>
      <c r="AK25" s="215"/>
      <c r="AL25" s="215"/>
      <c r="AM25" s="215"/>
      <c r="AN25" s="215"/>
      <c r="AO25" s="86"/>
      <c r="AP25" s="86"/>
      <c r="AQ25" s="86"/>
      <c r="AR25" s="86"/>
      <c r="AS25" s="86"/>
      <c r="AT25" s="86"/>
      <c r="AU25" s="86"/>
      <c r="AV25" s="86"/>
      <c r="AW25" s="86"/>
      <c r="AX25" s="86"/>
      <c r="AY25" s="86"/>
      <c r="AZ25" s="86"/>
      <c r="BA25" s="86"/>
      <c r="BB25" s="86"/>
      <c r="BC25" s="86"/>
      <c r="BD25" s="86"/>
      <c r="BE25" s="86"/>
      <c r="BF25" s="86"/>
      <c r="BG25" s="86"/>
      <c r="BH25" s="86"/>
      <c r="BI25" s="86"/>
      <c r="BJ25" s="86"/>
    </row>
    <row r="26" spans="1:62" ht="175.2" customHeight="1" x14ac:dyDescent="0.25">
      <c r="A26" s="187" t="s">
        <v>299</v>
      </c>
      <c r="B26" s="191" t="s">
        <v>353</v>
      </c>
      <c r="C26" s="191" t="s">
        <v>7</v>
      </c>
      <c r="D26" s="191" t="s">
        <v>114</v>
      </c>
      <c r="E26" s="191" t="s">
        <v>115</v>
      </c>
      <c r="F26" s="191" t="s">
        <v>354</v>
      </c>
      <c r="G26" s="337" t="s">
        <v>355</v>
      </c>
      <c r="H26" s="102" t="s">
        <v>356</v>
      </c>
      <c r="I26" s="192" t="s">
        <v>116</v>
      </c>
      <c r="J26" s="195" t="s">
        <v>117</v>
      </c>
      <c r="K26" s="209">
        <f>IF(J26="","",IF(J26="Muy Baja",0.2,IF(J26="Baja",0.4,IF(J26="Media",0.6,IF(J26="Alta",0.8,IF(J26="Muy Alta",1,))))))</f>
        <v>1</v>
      </c>
      <c r="L26" s="195" t="s">
        <v>118</v>
      </c>
      <c r="M26" s="209">
        <f>IF(L26="","",IF(L26="Leve",0.2,IF(L26="Menor",0.4,IF(L26="Moderado",0.6,IF(L26="Mayor",0.8,IF(L26="Catastrófico",1,))))))</f>
        <v>0.8</v>
      </c>
      <c r="N26" s="210"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7">
        <v>1</v>
      </c>
      <c r="P26" s="103" t="s">
        <v>357</v>
      </c>
      <c r="Q26" s="27" t="str">
        <f t="shared" si="0"/>
        <v>Probabilidad</v>
      </c>
      <c r="R26" s="99" t="s">
        <v>119</v>
      </c>
      <c r="S26" s="99" t="s">
        <v>120</v>
      </c>
      <c r="T26" s="28" t="str">
        <f>IF(AND(R26="Preventivo",S26="Automático"),"50%",IF(AND(R26="Preventivo",S26="Manual"),"40%",IF(AND(R26="Detectivo",S26="Automático"),"40%",IF(AND(R26="Detectivo",S26="Manual"),"30%",IF(AND(R26="Correctivo",S26="Automático"),"35%",IF(AND(R26="Correctivo",S26="Manual"),"25%",""))))))</f>
        <v>40%</v>
      </c>
      <c r="U26" s="99" t="s">
        <v>121</v>
      </c>
      <c r="V26" s="99" t="s">
        <v>122</v>
      </c>
      <c r="W26" s="99" t="s">
        <v>128</v>
      </c>
      <c r="X26" s="100" t="s">
        <v>358</v>
      </c>
      <c r="Y26" s="101">
        <f>IFERROR(IF(Q26="Probabilidad",(K26-(+K26*T26)),IF(Q26="Impacto",K26,"")),"")</f>
        <v>0.6</v>
      </c>
      <c r="Z26" s="30" t="str">
        <f t="shared" si="1"/>
        <v>Media</v>
      </c>
      <c r="AA26" s="28">
        <f>+Y26</f>
        <v>0.6</v>
      </c>
      <c r="AB26" s="30" t="str">
        <f>IFERROR(IF(AC26="","",IF(AC26&lt;=0.2,"Leve",IF(AC26&lt;=0.4,"Menor",IF(AC26&lt;=0.6,"Moderado",IF(AC26&lt;=0.8,"Mayor","Catastrófico"))))),"")</f>
        <v>Mayor</v>
      </c>
      <c r="AC26" s="28">
        <f>IFERROR(IF(Q26="Impacto",(M26-(+M26*T26)),IF(Q26="Probabilidad",M26,"")),"")</f>
        <v>0.8</v>
      </c>
      <c r="AD26" s="195" t="str">
        <f t="shared" ref="AD26" si="26">IFERROR(IF(AE26=0,"",IF(AND(AE26&gt;0,AE26&lt;=0.2),"Muy Baja",IF(AE26&lt;=0.4,"Baja",IF(AE26&lt;=0.6,"Media",IF(AE26&lt;=0.8,"Alta","Muy Alta"))))),"")</f>
        <v>Muy Baja</v>
      </c>
      <c r="AE26" s="217">
        <f t="shared" ref="AE26" si="27">MIN(Y26:Y31)</f>
        <v>5.4431999999999994E-2</v>
      </c>
      <c r="AF26" s="195" t="str">
        <f t="shared" ref="AF26" si="28">IFERROR(IF(AG26=0,"",IF(AND(AG26&gt;0,AG26&lt;=0.2),"Leve",IF(AG26&lt;=0.4,"Menor",IF(AG26&lt;=0.6,"Moderado",IF(AG26&lt;=0.8,"Mayor","Catastrófico"))))),"")</f>
        <v>Mayor</v>
      </c>
      <c r="AG26" s="217">
        <f t="shared" ref="AG26" si="29">MIN(AC26:AC31)</f>
        <v>0.8</v>
      </c>
      <c r="AH26" s="219" t="str">
        <f t="shared" ref="AH26" si="30">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Alto</v>
      </c>
      <c r="AI26" s="221" t="s">
        <v>125</v>
      </c>
      <c r="AJ26" s="338"/>
      <c r="AK26" s="214" t="s">
        <v>375</v>
      </c>
      <c r="AL26" s="214" t="s">
        <v>375</v>
      </c>
      <c r="AM26" s="214" t="s">
        <v>312</v>
      </c>
      <c r="AN26" s="214"/>
      <c r="AO26" s="86"/>
      <c r="AP26" s="86"/>
      <c r="AQ26" s="86"/>
      <c r="AR26" s="86"/>
      <c r="AS26" s="86"/>
      <c r="AT26" s="86"/>
      <c r="AU26" s="86"/>
      <c r="AV26" s="86"/>
      <c r="AW26" s="86"/>
      <c r="AX26" s="86"/>
      <c r="AY26" s="86"/>
      <c r="AZ26" s="86"/>
      <c r="BA26" s="86"/>
      <c r="BB26" s="86"/>
      <c r="BC26" s="86"/>
      <c r="BD26" s="86"/>
      <c r="BE26" s="86"/>
      <c r="BF26" s="86"/>
      <c r="BG26" s="86"/>
      <c r="BH26" s="86"/>
      <c r="BI26" s="86"/>
      <c r="BJ26" s="86"/>
    </row>
    <row r="27" spans="1:62" ht="151.5" customHeight="1" x14ac:dyDescent="0.25">
      <c r="A27" s="187"/>
      <c r="B27" s="191"/>
      <c r="C27" s="191"/>
      <c r="D27" s="191"/>
      <c r="E27" s="191"/>
      <c r="F27" s="191"/>
      <c r="G27" s="337"/>
      <c r="H27" s="102" t="s">
        <v>359</v>
      </c>
      <c r="I27" s="193"/>
      <c r="J27" s="196"/>
      <c r="K27" s="209"/>
      <c r="L27" s="196"/>
      <c r="M27" s="209"/>
      <c r="N27" s="210"/>
      <c r="O27" s="27">
        <v>2</v>
      </c>
      <c r="P27" s="103" t="s">
        <v>130</v>
      </c>
      <c r="Q27" s="27" t="str">
        <f t="shared" si="0"/>
        <v>Probabilidad</v>
      </c>
      <c r="R27" s="99" t="s">
        <v>119</v>
      </c>
      <c r="S27" s="99" t="s">
        <v>120</v>
      </c>
      <c r="T27" s="28" t="str">
        <f t="shared" ref="T27:T31" si="31">IF(AND(R27="Preventivo",S27="Automático"),"50%",IF(AND(R27="Preventivo",S27="Manual"),"40%",IF(AND(R27="Detectivo",S27="Automático"),"40%",IF(AND(R27="Detectivo",S27="Manual"),"30%",IF(AND(R27="Correctivo",S27="Automático"),"35%",IF(AND(R27="Correctivo",S27="Manual"),"25%",""))))))</f>
        <v>40%</v>
      </c>
      <c r="U27" s="99" t="s">
        <v>133</v>
      </c>
      <c r="V27" s="99" t="s">
        <v>122</v>
      </c>
      <c r="W27" s="99" t="s">
        <v>128</v>
      </c>
      <c r="X27" s="27" t="s">
        <v>131</v>
      </c>
      <c r="Y27" s="101">
        <f>IFERROR(IF(AND(Q26="Probabilidad",Q27="Probabilidad"),(AA26-(+AA26*T27)),IF(Q27="Probabilidad",(K26-(+K26*T27)),IF(Q27="Impacto",AA26,""))),"")</f>
        <v>0.36</v>
      </c>
      <c r="Z27" s="30" t="str">
        <f t="shared" si="1"/>
        <v>Baja</v>
      </c>
      <c r="AA27" s="28">
        <f t="shared" ref="AA27:AA31" si="32">+Y27</f>
        <v>0.36</v>
      </c>
      <c r="AB27" s="30" t="str">
        <f t="shared" ref="AB27:AB31" si="33">IFERROR(IF(AC27="","",IF(AC27&lt;=0.2,"Leve",IF(AC27&lt;=0.4,"Menor",IF(AC27&lt;=0.6,"Moderado",IF(AC27&lt;=0.8,"Mayor","Catastrófico"))))),"")</f>
        <v>Mayor</v>
      </c>
      <c r="AC27" s="28">
        <f>IFERROR(IF(AND(Q26="Impacto",Q27="Impacto"),(AC26-(+AC26*T27)),IF(Q27="Impacto",(#REF!-(+#REF!*T27)),IF(Q27="Probabilidad",AC26,""))),"")</f>
        <v>0.8</v>
      </c>
      <c r="AD27" s="196"/>
      <c r="AE27" s="218"/>
      <c r="AF27" s="196"/>
      <c r="AG27" s="218"/>
      <c r="AH27" s="220"/>
      <c r="AI27" s="222"/>
      <c r="AJ27" s="339"/>
      <c r="AK27" s="215"/>
      <c r="AL27" s="215"/>
      <c r="AM27" s="215"/>
      <c r="AN27" s="215"/>
      <c r="AO27" s="86"/>
      <c r="AP27" s="86"/>
      <c r="AQ27" s="86"/>
      <c r="AR27" s="86"/>
      <c r="AS27" s="86"/>
      <c r="AT27" s="86"/>
      <c r="AU27" s="86"/>
      <c r="AV27" s="86"/>
      <c r="AW27" s="86"/>
      <c r="AX27" s="86"/>
      <c r="AY27" s="86"/>
      <c r="AZ27" s="86"/>
      <c r="BA27" s="86"/>
      <c r="BB27" s="86"/>
      <c r="BC27" s="86"/>
      <c r="BD27" s="86"/>
      <c r="BE27" s="86"/>
      <c r="BF27" s="86"/>
      <c r="BG27" s="86"/>
      <c r="BH27" s="86"/>
      <c r="BI27" s="86"/>
      <c r="BJ27" s="86"/>
    </row>
    <row r="28" spans="1:62" ht="235.2" customHeight="1" x14ac:dyDescent="0.25">
      <c r="A28" s="187"/>
      <c r="B28" s="191"/>
      <c r="C28" s="191"/>
      <c r="D28" s="191"/>
      <c r="E28" s="191"/>
      <c r="F28" s="191"/>
      <c r="G28" s="337"/>
      <c r="H28" s="102" t="s">
        <v>360</v>
      </c>
      <c r="I28" s="193"/>
      <c r="J28" s="196"/>
      <c r="K28" s="209"/>
      <c r="L28" s="196"/>
      <c r="M28" s="209"/>
      <c r="N28" s="210"/>
      <c r="O28" s="27">
        <v>3</v>
      </c>
      <c r="P28" s="103" t="s">
        <v>361</v>
      </c>
      <c r="Q28" s="27" t="str">
        <f t="shared" si="0"/>
        <v>Probabilidad</v>
      </c>
      <c r="R28" s="99" t="s">
        <v>119</v>
      </c>
      <c r="S28" s="99" t="s">
        <v>120</v>
      </c>
      <c r="T28" s="28" t="str">
        <f t="shared" si="31"/>
        <v>40%</v>
      </c>
      <c r="U28" s="99" t="s">
        <v>133</v>
      </c>
      <c r="V28" s="99" t="s">
        <v>122</v>
      </c>
      <c r="W28" s="99" t="s">
        <v>128</v>
      </c>
      <c r="X28" s="100" t="s">
        <v>362</v>
      </c>
      <c r="Y28" s="101">
        <f>IFERROR(IF(AND(Q27="Probabilidad",Q28="Probabilidad"),(AA27-(+AA27*T28)),IF(AND(Q27="Impacto",Q28="Probabilidad"),(AA26-(+AA26*T28)),IF(Q28="Impacto",AA27,""))),"")</f>
        <v>0.216</v>
      </c>
      <c r="Z28" s="30" t="str">
        <f t="shared" si="1"/>
        <v>Baja</v>
      </c>
      <c r="AA28" s="28">
        <f t="shared" si="32"/>
        <v>0.216</v>
      </c>
      <c r="AB28" s="30" t="str">
        <f t="shared" si="33"/>
        <v>Mayor</v>
      </c>
      <c r="AC28" s="28">
        <f>IFERROR(IF(AND(Q27="Impacto",Q28="Impacto"),(AC27-(+AC27*T28)),IF(AND(Q27="Probabilidad",Q28="Impacto"),(AC26-(+AC26*T28)),IF(Q28="Probabilidad",AC27,""))),"")</f>
        <v>0.8</v>
      </c>
      <c r="AD28" s="196"/>
      <c r="AE28" s="218"/>
      <c r="AF28" s="196"/>
      <c r="AG28" s="218"/>
      <c r="AH28" s="220"/>
      <c r="AI28" s="222"/>
      <c r="AJ28" s="339"/>
      <c r="AK28" s="215"/>
      <c r="AL28" s="215"/>
      <c r="AM28" s="215"/>
      <c r="AN28" s="215"/>
      <c r="AO28" s="86"/>
      <c r="AP28" s="86"/>
      <c r="AQ28" s="86"/>
      <c r="AR28" s="86"/>
      <c r="AS28" s="86"/>
      <c r="AT28" s="86"/>
      <c r="AU28" s="86"/>
      <c r="AV28" s="86"/>
      <c r="AW28" s="86"/>
      <c r="AX28" s="86"/>
      <c r="AY28" s="86"/>
      <c r="AZ28" s="86"/>
      <c r="BA28" s="86"/>
      <c r="BB28" s="86"/>
      <c r="BC28" s="86"/>
      <c r="BD28" s="86"/>
      <c r="BE28" s="86"/>
      <c r="BF28" s="86"/>
      <c r="BG28" s="86"/>
      <c r="BH28" s="86"/>
      <c r="BI28" s="86"/>
      <c r="BJ28" s="86"/>
    </row>
    <row r="29" spans="1:62" ht="151.5" customHeight="1" x14ac:dyDescent="0.25">
      <c r="A29" s="187"/>
      <c r="B29" s="191"/>
      <c r="C29" s="191"/>
      <c r="D29" s="191"/>
      <c r="E29" s="191"/>
      <c r="F29" s="191"/>
      <c r="G29" s="337"/>
      <c r="H29" s="102" t="s">
        <v>363</v>
      </c>
      <c r="I29" s="193"/>
      <c r="J29" s="196"/>
      <c r="K29" s="209"/>
      <c r="L29" s="196"/>
      <c r="M29" s="209"/>
      <c r="N29" s="210"/>
      <c r="O29" s="27">
        <v>4</v>
      </c>
      <c r="P29" s="103" t="s">
        <v>364</v>
      </c>
      <c r="Q29" s="27" t="str">
        <f t="shared" si="0"/>
        <v>Probabilidad</v>
      </c>
      <c r="R29" s="99" t="s">
        <v>119</v>
      </c>
      <c r="S29" s="99" t="s">
        <v>120</v>
      </c>
      <c r="T29" s="28" t="str">
        <f t="shared" si="31"/>
        <v>40%</v>
      </c>
      <c r="U29" s="99" t="s">
        <v>133</v>
      </c>
      <c r="V29" s="99" t="s">
        <v>129</v>
      </c>
      <c r="W29" s="99" t="s">
        <v>128</v>
      </c>
      <c r="X29" s="100" t="s">
        <v>365</v>
      </c>
      <c r="Y29" s="101">
        <f>IFERROR(IF(AND(Q28="Probabilidad",Q29="Probabilidad"),(AA28-(+AA28*T29)),IF(AND(Q28="Impacto",Q29="Probabilidad"),(AA27-(+AA27*T29)),IF(Q29="Impacto",AA28,""))),"")</f>
        <v>0.12959999999999999</v>
      </c>
      <c r="Z29" s="30" t="str">
        <f t="shared" si="1"/>
        <v>Muy Baja</v>
      </c>
      <c r="AA29" s="28">
        <f t="shared" si="32"/>
        <v>0.12959999999999999</v>
      </c>
      <c r="AB29" s="30" t="str">
        <f t="shared" si="33"/>
        <v>Mayor</v>
      </c>
      <c r="AC29" s="28">
        <f>IFERROR(IF(AND(Q28="Impacto",Q29="Impacto"),(AC28-(+AC28*T29)),IF(AND(Q28="Probabilidad",Q29="Impacto"),(AC27-(+AC27*T29)),IF(Q29="Probabilidad",AC28,""))),"")</f>
        <v>0.8</v>
      </c>
      <c r="AD29" s="196"/>
      <c r="AE29" s="218"/>
      <c r="AF29" s="196"/>
      <c r="AG29" s="218"/>
      <c r="AH29" s="220"/>
      <c r="AI29" s="222"/>
      <c r="AJ29" s="339"/>
      <c r="AK29" s="215"/>
      <c r="AL29" s="215"/>
      <c r="AM29" s="215"/>
      <c r="AN29" s="215"/>
      <c r="AO29" s="86"/>
      <c r="AP29" s="86"/>
      <c r="AQ29" s="86"/>
      <c r="AR29" s="86"/>
      <c r="AS29" s="86"/>
      <c r="AT29" s="86"/>
      <c r="AU29" s="86"/>
      <c r="AV29" s="86"/>
      <c r="AW29" s="86"/>
      <c r="AX29" s="86"/>
      <c r="AY29" s="86"/>
      <c r="AZ29" s="86"/>
      <c r="BA29" s="86"/>
      <c r="BB29" s="86"/>
      <c r="BC29" s="86"/>
      <c r="BD29" s="86"/>
      <c r="BE29" s="86"/>
      <c r="BF29" s="86"/>
      <c r="BG29" s="86"/>
      <c r="BH29" s="86"/>
      <c r="BI29" s="86"/>
      <c r="BJ29" s="86"/>
    </row>
    <row r="30" spans="1:62" ht="151.5" customHeight="1" x14ac:dyDescent="0.25">
      <c r="A30" s="187"/>
      <c r="B30" s="191"/>
      <c r="C30" s="191"/>
      <c r="D30" s="191"/>
      <c r="E30" s="191"/>
      <c r="F30" s="191"/>
      <c r="G30" s="337"/>
      <c r="H30" s="102" t="s">
        <v>366</v>
      </c>
      <c r="I30" s="193"/>
      <c r="J30" s="196"/>
      <c r="K30" s="209"/>
      <c r="L30" s="196"/>
      <c r="M30" s="209"/>
      <c r="N30" s="210"/>
      <c r="O30" s="27">
        <v>5</v>
      </c>
      <c r="P30" s="103" t="s">
        <v>367</v>
      </c>
      <c r="Q30" s="27" t="str">
        <f t="shared" si="0"/>
        <v>Probabilidad</v>
      </c>
      <c r="R30" s="99" t="s">
        <v>126</v>
      </c>
      <c r="S30" s="99" t="s">
        <v>120</v>
      </c>
      <c r="T30" s="28" t="str">
        <f t="shared" si="31"/>
        <v>30%</v>
      </c>
      <c r="U30" s="99" t="s">
        <v>133</v>
      </c>
      <c r="V30" s="99" t="s">
        <v>122</v>
      </c>
      <c r="W30" s="99" t="s">
        <v>128</v>
      </c>
      <c r="X30" s="100" t="s">
        <v>368</v>
      </c>
      <c r="Y30" s="101">
        <f>IFERROR(IF(AND(Q29="Probabilidad",Q30="Probabilidad"),(AA29-(+AA29*T30)),IF(AND(Q29="Impacto",Q30="Probabilidad"),(AA28-(+AA28*T30)),IF(Q30="Impacto",AA29,""))),"")</f>
        <v>9.0719999999999995E-2</v>
      </c>
      <c r="Z30" s="30" t="str">
        <f t="shared" si="1"/>
        <v>Muy Baja</v>
      </c>
      <c r="AA30" s="28">
        <f t="shared" si="32"/>
        <v>9.0719999999999995E-2</v>
      </c>
      <c r="AB30" s="30" t="str">
        <f t="shared" si="33"/>
        <v>Mayor</v>
      </c>
      <c r="AC30" s="28">
        <f>IFERROR(IF(AND(Q29="Impacto",Q30="Impacto"),(AC29-(+AC29*T30)),IF(AND(Q29="Probabilidad",Q30="Impacto"),(AC28-(+AC28*T30)),IF(Q30="Probabilidad",AC29,""))),"")</f>
        <v>0.8</v>
      </c>
      <c r="AD30" s="196"/>
      <c r="AE30" s="218"/>
      <c r="AF30" s="196"/>
      <c r="AG30" s="218"/>
      <c r="AH30" s="220"/>
      <c r="AI30" s="222"/>
      <c r="AJ30" s="339"/>
      <c r="AK30" s="215"/>
      <c r="AL30" s="215"/>
      <c r="AM30" s="215"/>
      <c r="AN30" s="215"/>
      <c r="AO30" s="86"/>
      <c r="AP30" s="86"/>
      <c r="AQ30" s="86"/>
      <c r="AR30" s="86"/>
      <c r="AS30" s="86"/>
      <c r="AT30" s="86"/>
      <c r="AU30" s="86"/>
      <c r="AV30" s="86"/>
      <c r="AW30" s="86"/>
      <c r="AX30" s="86"/>
      <c r="AY30" s="86"/>
      <c r="AZ30" s="86"/>
      <c r="BA30" s="86"/>
      <c r="BB30" s="86"/>
      <c r="BC30" s="86"/>
      <c r="BD30" s="86"/>
      <c r="BE30" s="86"/>
      <c r="BF30" s="86"/>
      <c r="BG30" s="86"/>
      <c r="BH30" s="86"/>
      <c r="BI30" s="86"/>
      <c r="BJ30" s="86"/>
    </row>
    <row r="31" spans="1:62" ht="151.5" customHeight="1" x14ac:dyDescent="0.25">
      <c r="A31" s="221"/>
      <c r="B31" s="192"/>
      <c r="C31" s="192"/>
      <c r="D31" s="192"/>
      <c r="E31" s="192"/>
      <c r="F31" s="192"/>
      <c r="G31" s="194"/>
      <c r="H31" s="111" t="s">
        <v>369</v>
      </c>
      <c r="I31" s="193"/>
      <c r="J31" s="196"/>
      <c r="K31" s="328"/>
      <c r="L31" s="196"/>
      <c r="M31" s="328"/>
      <c r="N31" s="219"/>
      <c r="O31" s="329">
        <v>6</v>
      </c>
      <c r="P31" s="343" t="s">
        <v>370</v>
      </c>
      <c r="Q31" s="329" t="str">
        <f t="shared" si="0"/>
        <v>Probabilidad</v>
      </c>
      <c r="R31" s="109" t="s">
        <v>119</v>
      </c>
      <c r="S31" s="109" t="s">
        <v>120</v>
      </c>
      <c r="T31" s="330" t="str">
        <f t="shared" si="31"/>
        <v>40%</v>
      </c>
      <c r="U31" s="109" t="s">
        <v>133</v>
      </c>
      <c r="V31" s="109" t="s">
        <v>129</v>
      </c>
      <c r="W31" s="109" t="s">
        <v>128</v>
      </c>
      <c r="X31" s="110" t="s">
        <v>371</v>
      </c>
      <c r="Y31" s="107">
        <f>IFERROR(IF(AND(Q30="Probabilidad",Q31="Probabilidad"),(AA30-(+AA30*T31)),IF(AND(Q30="Impacto",Q31="Probabilidad"),(AA29-(+AA29*T31)),IF(Q31="Impacto",AA30,""))),"")</f>
        <v>5.4431999999999994E-2</v>
      </c>
      <c r="Z31" s="108" t="str">
        <f t="shared" si="1"/>
        <v>Muy Baja</v>
      </c>
      <c r="AA31" s="330">
        <f t="shared" si="32"/>
        <v>5.4431999999999994E-2</v>
      </c>
      <c r="AB31" s="108" t="str">
        <f t="shared" si="33"/>
        <v>Mayor</v>
      </c>
      <c r="AC31" s="330">
        <f>IFERROR(IF(AND(Q30="Impacto",Q31="Impacto"),(AC30-(+AC30*T31)),IF(AND(Q30="Probabilidad",Q31="Impacto"),(AC29-(+AC29*T31)),IF(Q31="Probabilidad",AC30,""))),"")</f>
        <v>0.8</v>
      </c>
      <c r="AD31" s="196"/>
      <c r="AE31" s="218"/>
      <c r="AF31" s="196"/>
      <c r="AG31" s="218"/>
      <c r="AH31" s="220"/>
      <c r="AI31" s="222"/>
      <c r="AJ31" s="339"/>
      <c r="AK31" s="216"/>
      <c r="AL31" s="216"/>
      <c r="AM31" s="216"/>
      <c r="AN31" s="216"/>
      <c r="AO31" s="86"/>
      <c r="AP31" s="86"/>
      <c r="AQ31" s="86"/>
      <c r="AR31" s="86"/>
      <c r="AS31" s="86"/>
      <c r="AT31" s="86"/>
      <c r="AU31" s="86"/>
      <c r="AV31" s="86"/>
      <c r="AW31" s="86"/>
      <c r="AX31" s="86"/>
      <c r="AY31" s="86"/>
      <c r="AZ31" s="86"/>
      <c r="BA31" s="86"/>
      <c r="BB31" s="86"/>
      <c r="BC31" s="86"/>
      <c r="BD31" s="86"/>
      <c r="BE31" s="86"/>
      <c r="BF31" s="86"/>
      <c r="BG31" s="86"/>
      <c r="BH31" s="86"/>
      <c r="BI31" s="86"/>
      <c r="BJ31" s="86"/>
    </row>
    <row r="32" spans="1:62" ht="49.5" customHeight="1" x14ac:dyDescent="0.25">
      <c r="A32" s="188" t="s">
        <v>140</v>
      </c>
      <c r="B32" s="189"/>
      <c r="C32" s="189"/>
      <c r="D32" s="189"/>
      <c r="E32" s="189"/>
      <c r="F32" s="189"/>
      <c r="G32" s="189"/>
      <c r="H32" s="189"/>
      <c r="I32" s="189"/>
      <c r="J32" s="189"/>
      <c r="K32" s="189"/>
      <c r="L32" s="189"/>
      <c r="M32" s="189"/>
      <c r="N32" s="189"/>
      <c r="O32" s="189"/>
      <c r="P32" s="189"/>
      <c r="Q32" s="189"/>
      <c r="R32" s="189"/>
      <c r="S32" s="189"/>
      <c r="T32" s="189"/>
      <c r="U32" s="189"/>
      <c r="V32" s="189"/>
      <c r="W32" s="189"/>
      <c r="X32" s="189"/>
      <c r="Y32" s="189"/>
      <c r="Z32" s="189"/>
      <c r="AA32" s="189"/>
      <c r="AB32" s="189"/>
      <c r="AC32" s="189"/>
      <c r="AD32" s="189"/>
      <c r="AE32" s="189"/>
      <c r="AF32" s="189"/>
      <c r="AG32" s="189"/>
      <c r="AH32" s="189"/>
      <c r="AI32" s="190"/>
    </row>
    <row r="34" spans="1:9" x14ac:dyDescent="0.25">
      <c r="A34" s="104" t="s">
        <v>141</v>
      </c>
      <c r="B34" s="104"/>
      <c r="C34" s="87"/>
      <c r="D34" s="87"/>
      <c r="E34" s="87"/>
      <c r="F34" s="87"/>
      <c r="I34" s="87"/>
    </row>
    <row r="36" spans="1:9" x14ac:dyDescent="0.25">
      <c r="C36" s="91" t="s">
        <v>142</v>
      </c>
      <c r="D36" s="91"/>
      <c r="F36" s="87"/>
    </row>
    <row r="37" spans="1:9" x14ac:dyDescent="0.25">
      <c r="G37" s="105"/>
    </row>
    <row r="38" spans="1:9" x14ac:dyDescent="0.25">
      <c r="C38" s="344" t="s">
        <v>143</v>
      </c>
      <c r="D38" s="345" t="s">
        <v>144</v>
      </c>
      <c r="E38" s="346" t="s">
        <v>145</v>
      </c>
      <c r="F38" s="346"/>
      <c r="G38" s="346"/>
      <c r="H38" s="346"/>
    </row>
    <row r="39" spans="1:9" ht="66" customHeight="1" x14ac:dyDescent="0.25">
      <c r="C39" s="100" t="s">
        <v>146</v>
      </c>
      <c r="D39" s="347">
        <v>44656</v>
      </c>
      <c r="E39" s="348" t="s">
        <v>147</v>
      </c>
      <c r="F39" s="348"/>
      <c r="G39" s="348"/>
      <c r="H39" s="348"/>
    </row>
    <row r="40" spans="1:9" ht="38.25" customHeight="1" x14ac:dyDescent="0.25">
      <c r="C40" s="100" t="s">
        <v>146</v>
      </c>
      <c r="D40" s="347">
        <v>44826</v>
      </c>
      <c r="E40" s="348" t="s">
        <v>148</v>
      </c>
      <c r="F40" s="348"/>
      <c r="G40" s="348"/>
      <c r="H40" s="348"/>
    </row>
    <row r="41" spans="1:9" ht="38.25" customHeight="1" x14ac:dyDescent="0.25">
      <c r="C41" s="100" t="s">
        <v>146</v>
      </c>
      <c r="D41" s="347">
        <v>44826</v>
      </c>
      <c r="E41" s="348" t="s">
        <v>149</v>
      </c>
      <c r="F41" s="348"/>
      <c r="G41" s="348"/>
      <c r="H41" s="348"/>
    </row>
    <row r="42" spans="1:9" ht="38.25" customHeight="1" x14ac:dyDescent="0.25">
      <c r="C42" s="100" t="s">
        <v>146</v>
      </c>
      <c r="D42" s="347">
        <v>44826</v>
      </c>
      <c r="E42" s="348" t="s">
        <v>150</v>
      </c>
      <c r="F42" s="348"/>
      <c r="G42" s="348"/>
      <c r="H42" s="348"/>
    </row>
    <row r="43" spans="1:9" ht="38.25" customHeight="1" x14ac:dyDescent="0.25">
      <c r="C43" s="100" t="s">
        <v>292</v>
      </c>
      <c r="D43" s="347">
        <v>45905</v>
      </c>
      <c r="E43" s="348" t="s">
        <v>293</v>
      </c>
      <c r="F43" s="348"/>
      <c r="G43" s="348"/>
      <c r="H43" s="348"/>
    </row>
    <row r="44" spans="1:9" ht="32.4" customHeight="1" x14ac:dyDescent="0.25">
      <c r="C44" s="100" t="s">
        <v>295</v>
      </c>
      <c r="D44" s="347">
        <v>45905</v>
      </c>
      <c r="E44" s="348" t="s">
        <v>294</v>
      </c>
      <c r="F44" s="348"/>
      <c r="G44" s="348"/>
      <c r="H44" s="348"/>
    </row>
    <row r="45" spans="1:9" ht="32.4" customHeight="1" x14ac:dyDescent="0.25">
      <c r="C45" s="100" t="s">
        <v>296</v>
      </c>
      <c r="D45" s="347">
        <v>45905</v>
      </c>
      <c r="E45" s="348" t="s">
        <v>300</v>
      </c>
      <c r="F45" s="348"/>
      <c r="G45" s="348"/>
      <c r="H45" s="348"/>
    </row>
    <row r="46" spans="1:9" ht="32.4" customHeight="1" x14ac:dyDescent="0.25">
      <c r="C46" s="100" t="s">
        <v>297</v>
      </c>
      <c r="D46" s="347">
        <v>45905</v>
      </c>
      <c r="E46" s="348" t="s">
        <v>301</v>
      </c>
      <c r="F46" s="348"/>
      <c r="G46" s="348"/>
      <c r="H46" s="348"/>
    </row>
    <row r="47" spans="1:9" ht="32.4" customHeight="1" x14ac:dyDescent="0.25">
      <c r="C47" s="100" t="s">
        <v>298</v>
      </c>
      <c r="D47" s="347">
        <v>45905</v>
      </c>
      <c r="E47" s="348" t="s">
        <v>302</v>
      </c>
      <c r="F47" s="348"/>
      <c r="G47" s="348"/>
      <c r="H47" s="348"/>
    </row>
    <row r="48" spans="1:9" ht="32.4" customHeight="1" x14ac:dyDescent="0.25">
      <c r="C48" s="100" t="s">
        <v>299</v>
      </c>
      <c r="D48" s="347">
        <v>45905</v>
      </c>
      <c r="E48" s="348" t="s">
        <v>303</v>
      </c>
      <c r="F48" s="348"/>
      <c r="G48" s="348"/>
      <c r="H48" s="348"/>
    </row>
    <row r="49" spans="3:8" ht="32.4" customHeight="1" x14ac:dyDescent="0.25">
      <c r="C49" s="100"/>
      <c r="D49" s="347"/>
      <c r="E49" s="348"/>
      <c r="F49" s="348"/>
      <c r="G49" s="348"/>
      <c r="H49" s="348"/>
    </row>
  </sheetData>
  <sheetProtection algorithmName="SHA-512" hashValue="r+FbvC7HjcsNlpqpIs5w8BZBR1mb2vWnoeZxDcQN9T+HHnKL3cnhb7wIaBNqsB4KP9A5CVcJfE+6Pe6X7qPixQ==" saltValue="VPNqngWSNghPvhXc7boZ+Q==" spinCount="100000" sheet="1" formatCells="0" formatColumns="0" formatRows="0"/>
  <dataConsolidate/>
  <mergeCells count="184">
    <mergeCell ref="AN20:AN22"/>
    <mergeCell ref="AN23:AN25"/>
    <mergeCell ref="AN26:AN31"/>
    <mergeCell ref="A15:A16"/>
    <mergeCell ref="B15:B16"/>
    <mergeCell ref="C15:C16"/>
    <mergeCell ref="D15:D16"/>
    <mergeCell ref="E15:E16"/>
    <mergeCell ref="F15:F16"/>
    <mergeCell ref="G15:G16"/>
    <mergeCell ref="AN15:AN16"/>
    <mergeCell ref="AN17:AN19"/>
    <mergeCell ref="AL26:AL31"/>
    <mergeCell ref="AM26:AM31"/>
    <mergeCell ref="B12:B14"/>
    <mergeCell ref="AK23:AK25"/>
    <mergeCell ref="AL23:AL25"/>
    <mergeCell ref="AM23:AM25"/>
    <mergeCell ref="A26:A31"/>
    <mergeCell ref="B26:B31"/>
    <mergeCell ref="C26:C31"/>
    <mergeCell ref="D26:D31"/>
    <mergeCell ref="E26:E31"/>
    <mergeCell ref="F26:F31"/>
    <mergeCell ref="G26:G31"/>
    <mergeCell ref="I26:I31"/>
    <mergeCell ref="J26:J31"/>
    <mergeCell ref="K26:K31"/>
    <mergeCell ref="L26:L31"/>
    <mergeCell ref="M26:M31"/>
    <mergeCell ref="N26:N31"/>
    <mergeCell ref="AD26:AD31"/>
    <mergeCell ref="AE26:AE31"/>
    <mergeCell ref="AF26:AF31"/>
    <mergeCell ref="AG26:AG31"/>
    <mergeCell ref="AH26:AH31"/>
    <mergeCell ref="AI26:AI31"/>
    <mergeCell ref="AK26:AK31"/>
    <mergeCell ref="AI20:AI22"/>
    <mergeCell ref="AK20:AK22"/>
    <mergeCell ref="AL20:AL22"/>
    <mergeCell ref="AM20:AM22"/>
    <mergeCell ref="A23:A25"/>
    <mergeCell ref="B23:B25"/>
    <mergeCell ref="C23:C25"/>
    <mergeCell ref="D23:D25"/>
    <mergeCell ref="E23:E25"/>
    <mergeCell ref="F23:F25"/>
    <mergeCell ref="G23:G25"/>
    <mergeCell ref="I23:I25"/>
    <mergeCell ref="J23:J25"/>
    <mergeCell ref="K23:K25"/>
    <mergeCell ref="L23:L25"/>
    <mergeCell ref="M23:M25"/>
    <mergeCell ref="N23:N25"/>
    <mergeCell ref="AD23:AD25"/>
    <mergeCell ref="AE23:AE25"/>
    <mergeCell ref="AF23:AF25"/>
    <mergeCell ref="AG23:AG25"/>
    <mergeCell ref="AH23:AH25"/>
    <mergeCell ref="AI23:AI25"/>
    <mergeCell ref="AH17:AH19"/>
    <mergeCell ref="AI17:AI19"/>
    <mergeCell ref="AK17:AK19"/>
    <mergeCell ref="AL17:AL19"/>
    <mergeCell ref="AM17:AM19"/>
    <mergeCell ref="A20:A22"/>
    <mergeCell ref="B20:B22"/>
    <mergeCell ref="C20:C22"/>
    <mergeCell ref="D20:D22"/>
    <mergeCell ref="E20:E22"/>
    <mergeCell ref="F20:F22"/>
    <mergeCell ref="G20:G22"/>
    <mergeCell ref="I20:I22"/>
    <mergeCell ref="J20:J22"/>
    <mergeCell ref="K20:K22"/>
    <mergeCell ref="L20:L22"/>
    <mergeCell ref="M20:M22"/>
    <mergeCell ref="N20:N22"/>
    <mergeCell ref="AD20:AD22"/>
    <mergeCell ref="AE20:AE22"/>
    <mergeCell ref="AF20:AF22"/>
    <mergeCell ref="AG20:AG22"/>
    <mergeCell ref="AH20:AH22"/>
    <mergeCell ref="AG15:AG16"/>
    <mergeCell ref="AH15:AH16"/>
    <mergeCell ref="AI15:AI16"/>
    <mergeCell ref="AK15:AK16"/>
    <mergeCell ref="AL15:AL16"/>
    <mergeCell ref="AM15:AM16"/>
    <mergeCell ref="A17:A19"/>
    <mergeCell ref="B17:B19"/>
    <mergeCell ref="C17:C19"/>
    <mergeCell ref="D17:D19"/>
    <mergeCell ref="E17:E19"/>
    <mergeCell ref="F17:F19"/>
    <mergeCell ref="G17:G19"/>
    <mergeCell ref="I17:I19"/>
    <mergeCell ref="J17:J19"/>
    <mergeCell ref="K17:K19"/>
    <mergeCell ref="L17:L19"/>
    <mergeCell ref="M17:M19"/>
    <mergeCell ref="N17:N19"/>
    <mergeCell ref="AD17:AD19"/>
    <mergeCell ref="AE17:AE19"/>
    <mergeCell ref="AF17:AF19"/>
    <mergeCell ref="AG17:AG19"/>
    <mergeCell ref="I15:I16"/>
    <mergeCell ref="J15:J16"/>
    <mergeCell ref="K15:K16"/>
    <mergeCell ref="L15:L16"/>
    <mergeCell ref="M15:M16"/>
    <mergeCell ref="N15:N16"/>
    <mergeCell ref="AD15:AD16"/>
    <mergeCell ref="AE15:AE16"/>
    <mergeCell ref="AF15:AF16"/>
    <mergeCell ref="E44:H44"/>
    <mergeCell ref="E45:H45"/>
    <mergeCell ref="E46:H46"/>
    <mergeCell ref="E47:H47"/>
    <mergeCell ref="E48:H48"/>
    <mergeCell ref="E49:H49"/>
    <mergeCell ref="E43:H43"/>
    <mergeCell ref="E39:H39"/>
    <mergeCell ref="E40:H40"/>
    <mergeCell ref="E41:H41"/>
    <mergeCell ref="E42:H42"/>
    <mergeCell ref="AD13:AD14"/>
    <mergeCell ref="AE13:AE14"/>
    <mergeCell ref="AM11:AM14"/>
    <mergeCell ref="AN11:AN14"/>
    <mergeCell ref="AL11:AL14"/>
    <mergeCell ref="AK11:AK14"/>
    <mergeCell ref="AG1:AI1"/>
    <mergeCell ref="AG2:AI2"/>
    <mergeCell ref="AG3:AI3"/>
    <mergeCell ref="H7:I7"/>
    <mergeCell ref="F6:G6"/>
    <mergeCell ref="F7:G7"/>
    <mergeCell ref="D8:I8"/>
    <mergeCell ref="D9:I9"/>
    <mergeCell ref="D6:E7"/>
    <mergeCell ref="AI11:AJ11"/>
    <mergeCell ref="J11:AH11"/>
    <mergeCell ref="J13:J14"/>
    <mergeCell ref="K13:K14"/>
    <mergeCell ref="L13:L14"/>
    <mergeCell ref="M13:M14"/>
    <mergeCell ref="N13:N14"/>
    <mergeCell ref="AJ13:AJ14"/>
    <mergeCell ref="H6:I6"/>
    <mergeCell ref="R13:X13"/>
    <mergeCell ref="E38:H38"/>
    <mergeCell ref="A32:AI32"/>
    <mergeCell ref="A8:C8"/>
    <mergeCell ref="A12:A14"/>
    <mergeCell ref="C12:C14"/>
    <mergeCell ref="AI12:AI14"/>
    <mergeCell ref="AF13:AF14"/>
    <mergeCell ref="AC13:AC14"/>
    <mergeCell ref="AG4:AI4"/>
    <mergeCell ref="O12:X12"/>
    <mergeCell ref="Y13:Y14"/>
    <mergeCell ref="Z13:Z14"/>
    <mergeCell ref="AA13:AA14"/>
    <mergeCell ref="D1:AF4"/>
    <mergeCell ref="G12:G14"/>
    <mergeCell ref="H12:H14"/>
    <mergeCell ref="I12:I14"/>
    <mergeCell ref="D12:D14"/>
    <mergeCell ref="E12:E14"/>
    <mergeCell ref="F12:F14"/>
    <mergeCell ref="O13:O14"/>
    <mergeCell ref="P13:P14"/>
    <mergeCell ref="Q13:Q14"/>
    <mergeCell ref="A11:I11"/>
    <mergeCell ref="J12:N12"/>
    <mergeCell ref="AD12:AH12"/>
    <mergeCell ref="AH13:AH14"/>
    <mergeCell ref="AG13:AG14"/>
    <mergeCell ref="AB13:AB14"/>
    <mergeCell ref="A1:C4"/>
    <mergeCell ref="A6:C7"/>
    <mergeCell ref="A9:C9"/>
  </mergeCells>
  <phoneticPr fontId="60" type="noConversion"/>
  <conditionalFormatting sqref="J15 Z15:Z31 J17 J20 J23 J26">
    <cfRule type="cellIs" dxfId="27" priority="24" operator="equal">
      <formula>"Muy Alta"</formula>
    </cfRule>
    <cfRule type="cellIs" dxfId="26" priority="25" operator="equal">
      <formula>"Alta"</formula>
    </cfRule>
    <cfRule type="cellIs" dxfId="25" priority="26" operator="equal">
      <formula>"Media"</formula>
    </cfRule>
    <cfRule type="cellIs" dxfId="24" priority="27" operator="equal">
      <formula>"Baja"</formula>
    </cfRule>
    <cfRule type="cellIs" dxfId="23" priority="28" operator="equal">
      <formula>"Muy Baja"</formula>
    </cfRule>
  </conditionalFormatting>
  <conditionalFormatting sqref="L15 AB15:AB31 L17 L20 L23 L26">
    <cfRule type="cellIs" dxfId="22" priority="19" operator="equal">
      <formula>"Catastrófico"</formula>
    </cfRule>
    <cfRule type="cellIs" dxfId="21" priority="20" operator="equal">
      <formula>"Mayor"</formula>
    </cfRule>
    <cfRule type="cellIs" dxfId="20" priority="21" operator="equal">
      <formula>"Moderado"</formula>
    </cfRule>
    <cfRule type="cellIs" dxfId="19" priority="22" operator="equal">
      <formula>"Menor"</formula>
    </cfRule>
    <cfRule type="cellIs" dxfId="18" priority="23" operator="equal">
      <formula>"Leve"</formula>
    </cfRule>
  </conditionalFormatting>
  <conditionalFormatting sqref="N15 N17 N20 N23 N26">
    <cfRule type="cellIs" dxfId="17" priority="15" operator="equal">
      <formula>"Extremo"</formula>
    </cfRule>
    <cfRule type="cellIs" dxfId="16" priority="16" operator="equal">
      <formula>"Alto"</formula>
    </cfRule>
    <cfRule type="cellIs" dxfId="15" priority="17" operator="equal">
      <formula>"Moderado"</formula>
    </cfRule>
    <cfRule type="cellIs" dxfId="14" priority="18" operator="equal">
      <formula>"Bajo"</formula>
    </cfRule>
  </conditionalFormatting>
  <conditionalFormatting sqref="AD15 AD17 AD20 AD23 AD26">
    <cfRule type="cellIs" dxfId="13" priority="10" operator="equal">
      <formula>"Muy Alta"</formula>
    </cfRule>
    <cfRule type="cellIs" dxfId="12" priority="11" operator="equal">
      <formula>"Alta"</formula>
    </cfRule>
    <cfRule type="cellIs" dxfId="11" priority="12" operator="equal">
      <formula>"Media"</formula>
    </cfRule>
    <cfRule type="cellIs" dxfId="10" priority="13" operator="equal">
      <formula>"Baja"</formula>
    </cfRule>
    <cfRule type="cellIs" dxfId="9" priority="14" operator="equal">
      <formula>"Muy Baja"</formula>
    </cfRule>
  </conditionalFormatting>
  <conditionalFormatting sqref="AF15 AF17 AF20 AF23 AF26">
    <cfRule type="cellIs" dxfId="8" priority="5" operator="equal">
      <formula>"Catastrófico"</formula>
    </cfRule>
    <cfRule type="cellIs" dxfId="7" priority="6" operator="equal">
      <formula>"Mayor"</formula>
    </cfRule>
    <cfRule type="cellIs" dxfId="6" priority="7" operator="equal">
      <formula>"Moderado"</formula>
    </cfRule>
    <cfRule type="cellIs" dxfId="5" priority="8" operator="equal">
      <formula>"Menor"</formula>
    </cfRule>
    <cfRule type="cellIs" dxfId="4" priority="9" operator="equal">
      <formula>"Leve"</formula>
    </cfRule>
  </conditionalFormatting>
  <conditionalFormatting sqref="AH15 AH17 AH20 AH23 AH26">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FF30BA0-7D99-4D7E-9558-9BB60EEFF9A3}">
          <x14:formula1>
            <xm:f>'Opciones Tratamiento'!$B$22:$B$34</xm:f>
          </x14:formula1>
          <xm:sqref>D6:E7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B6" sqref="B6:D45"/>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08"/>
      <c r="C2" s="308"/>
      <c r="D2" s="308"/>
      <c r="E2" s="308"/>
      <c r="F2" s="308"/>
      <c r="G2" s="308"/>
      <c r="H2" s="308"/>
      <c r="I2" s="308"/>
      <c r="J2" s="276" t="s">
        <v>151</v>
      </c>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08"/>
      <c r="C3" s="308"/>
      <c r="D3" s="308"/>
      <c r="E3" s="308"/>
      <c r="F3" s="308"/>
      <c r="G3" s="308"/>
      <c r="H3" s="308"/>
      <c r="I3" s="308"/>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08"/>
      <c r="C4" s="308"/>
      <c r="D4" s="308"/>
      <c r="E4" s="308"/>
      <c r="F4" s="308"/>
      <c r="G4" s="308"/>
      <c r="H4" s="308"/>
      <c r="I4" s="308"/>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23" t="s">
        <v>132</v>
      </c>
      <c r="C6" s="223"/>
      <c r="D6" s="224"/>
      <c r="E6" s="261" t="s">
        <v>152</v>
      </c>
      <c r="F6" s="262"/>
      <c r="G6" s="262"/>
      <c r="H6" s="262"/>
      <c r="I6" s="263"/>
      <c r="J6" s="272"/>
      <c r="K6" s="273"/>
      <c r="L6" s="273"/>
      <c r="M6" s="273"/>
      <c r="N6" s="273"/>
      <c r="O6" s="275"/>
      <c r="P6" s="272"/>
      <c r="Q6" s="273"/>
      <c r="R6" s="273"/>
      <c r="S6" s="273"/>
      <c r="T6" s="273"/>
      <c r="U6" s="275"/>
      <c r="V6" s="272"/>
      <c r="W6" s="273"/>
      <c r="X6" s="273"/>
      <c r="Y6" s="273"/>
      <c r="Z6" s="273"/>
      <c r="AA6" s="275"/>
      <c r="AB6" s="272"/>
      <c r="AC6" s="273"/>
      <c r="AD6" s="273"/>
      <c r="AE6" s="273"/>
      <c r="AF6" s="273"/>
      <c r="AG6" s="275"/>
      <c r="AH6" s="287"/>
      <c r="AI6" s="288"/>
      <c r="AJ6" s="288"/>
      <c r="AK6" s="288"/>
      <c r="AL6" s="288"/>
      <c r="AM6" s="289"/>
      <c r="AO6" s="225" t="s">
        <v>153</v>
      </c>
      <c r="AP6" s="226"/>
      <c r="AQ6" s="226"/>
      <c r="AR6" s="226"/>
      <c r="AS6" s="226"/>
      <c r="AT6" s="227"/>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23"/>
      <c r="C7" s="223"/>
      <c r="D7" s="224"/>
      <c r="E7" s="264"/>
      <c r="F7" s="265"/>
      <c r="G7" s="265"/>
      <c r="H7" s="265"/>
      <c r="I7" s="266"/>
      <c r="J7" s="274"/>
      <c r="K7" s="270"/>
      <c r="L7" s="270"/>
      <c r="M7" s="270"/>
      <c r="N7" s="270"/>
      <c r="O7" s="271"/>
      <c r="P7" s="274"/>
      <c r="Q7" s="270"/>
      <c r="R7" s="270"/>
      <c r="S7" s="270"/>
      <c r="T7" s="270"/>
      <c r="U7" s="271"/>
      <c r="V7" s="274"/>
      <c r="W7" s="270"/>
      <c r="X7" s="270"/>
      <c r="Y7" s="270"/>
      <c r="Z7" s="270"/>
      <c r="AA7" s="271"/>
      <c r="AB7" s="274"/>
      <c r="AC7" s="270"/>
      <c r="AD7" s="270"/>
      <c r="AE7" s="270"/>
      <c r="AF7" s="270"/>
      <c r="AG7" s="271"/>
      <c r="AH7" s="281"/>
      <c r="AI7" s="282"/>
      <c r="AJ7" s="282"/>
      <c r="AK7" s="282"/>
      <c r="AL7" s="282"/>
      <c r="AM7" s="283"/>
      <c r="AN7" s="8"/>
      <c r="AO7" s="228"/>
      <c r="AP7" s="229"/>
      <c r="AQ7" s="229"/>
      <c r="AR7" s="229"/>
      <c r="AS7" s="229"/>
      <c r="AT7" s="230"/>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23"/>
      <c r="C8" s="223"/>
      <c r="D8" s="224"/>
      <c r="E8" s="264"/>
      <c r="F8" s="265"/>
      <c r="G8" s="265"/>
      <c r="H8" s="265"/>
      <c r="I8" s="266"/>
      <c r="J8" s="274"/>
      <c r="K8" s="270"/>
      <c r="L8" s="270"/>
      <c r="M8" s="270"/>
      <c r="N8" s="270"/>
      <c r="O8" s="271"/>
      <c r="P8" s="274"/>
      <c r="Q8" s="270"/>
      <c r="R8" s="270"/>
      <c r="S8" s="270"/>
      <c r="T8" s="270"/>
      <c r="U8" s="271"/>
      <c r="V8" s="274"/>
      <c r="W8" s="270"/>
      <c r="X8" s="270"/>
      <c r="Y8" s="270"/>
      <c r="Z8" s="270"/>
      <c r="AA8" s="271"/>
      <c r="AB8" s="274"/>
      <c r="AC8" s="270"/>
      <c r="AD8" s="270"/>
      <c r="AE8" s="270"/>
      <c r="AF8" s="270"/>
      <c r="AG8" s="271"/>
      <c r="AH8" s="281"/>
      <c r="AI8" s="282"/>
      <c r="AJ8" s="282"/>
      <c r="AK8" s="282"/>
      <c r="AL8" s="282"/>
      <c r="AM8" s="283"/>
      <c r="AN8" s="8"/>
      <c r="AO8" s="228"/>
      <c r="AP8" s="229"/>
      <c r="AQ8" s="229"/>
      <c r="AR8" s="229"/>
      <c r="AS8" s="229"/>
      <c r="AT8" s="230"/>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23"/>
      <c r="C9" s="223"/>
      <c r="D9" s="224"/>
      <c r="E9" s="264"/>
      <c r="F9" s="265"/>
      <c r="G9" s="265"/>
      <c r="H9" s="265"/>
      <c r="I9" s="266"/>
      <c r="J9" s="274"/>
      <c r="K9" s="270"/>
      <c r="L9" s="270"/>
      <c r="M9" s="270"/>
      <c r="N9" s="270"/>
      <c r="O9" s="271"/>
      <c r="P9" s="274"/>
      <c r="Q9" s="270"/>
      <c r="R9" s="270"/>
      <c r="S9" s="270"/>
      <c r="T9" s="270"/>
      <c r="U9" s="271"/>
      <c r="V9" s="274"/>
      <c r="W9" s="270"/>
      <c r="X9" s="270"/>
      <c r="Y9" s="270"/>
      <c r="Z9" s="270"/>
      <c r="AA9" s="271"/>
      <c r="AB9" s="274"/>
      <c r="AC9" s="270"/>
      <c r="AD9" s="270"/>
      <c r="AE9" s="270"/>
      <c r="AF9" s="270"/>
      <c r="AG9" s="271"/>
      <c r="AH9" s="281"/>
      <c r="AI9" s="282"/>
      <c r="AJ9" s="282"/>
      <c r="AK9" s="282"/>
      <c r="AL9" s="282"/>
      <c r="AM9" s="283"/>
      <c r="AN9" s="8"/>
      <c r="AO9" s="228"/>
      <c r="AP9" s="229"/>
      <c r="AQ9" s="229"/>
      <c r="AR9" s="229"/>
      <c r="AS9" s="229"/>
      <c r="AT9" s="230"/>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23"/>
      <c r="C10" s="223"/>
      <c r="D10" s="224"/>
      <c r="E10" s="264"/>
      <c r="F10" s="265"/>
      <c r="G10" s="265"/>
      <c r="H10" s="265"/>
      <c r="I10" s="266"/>
      <c r="J10" s="274"/>
      <c r="K10" s="270"/>
      <c r="L10" s="270"/>
      <c r="M10" s="270"/>
      <c r="N10" s="270"/>
      <c r="O10" s="271"/>
      <c r="P10" s="274"/>
      <c r="Q10" s="270"/>
      <c r="R10" s="270"/>
      <c r="S10" s="270"/>
      <c r="T10" s="270"/>
      <c r="U10" s="271"/>
      <c r="V10" s="274"/>
      <c r="W10" s="270"/>
      <c r="X10" s="270"/>
      <c r="Y10" s="270"/>
      <c r="Z10" s="270"/>
      <c r="AA10" s="271"/>
      <c r="AB10" s="274"/>
      <c r="AC10" s="270"/>
      <c r="AD10" s="270"/>
      <c r="AE10" s="270"/>
      <c r="AF10" s="270"/>
      <c r="AG10" s="271"/>
      <c r="AH10" s="281"/>
      <c r="AI10" s="282"/>
      <c r="AJ10" s="282"/>
      <c r="AK10" s="282"/>
      <c r="AL10" s="282"/>
      <c r="AM10" s="283"/>
      <c r="AN10" s="8"/>
      <c r="AO10" s="228"/>
      <c r="AP10" s="229"/>
      <c r="AQ10" s="229"/>
      <c r="AR10" s="229"/>
      <c r="AS10" s="229"/>
      <c r="AT10" s="230"/>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23"/>
      <c r="C11" s="223"/>
      <c r="D11" s="224"/>
      <c r="E11" s="264"/>
      <c r="F11" s="265"/>
      <c r="G11" s="265"/>
      <c r="H11" s="265"/>
      <c r="I11" s="266"/>
      <c r="J11" s="274"/>
      <c r="K11" s="270"/>
      <c r="L11" s="270"/>
      <c r="M11" s="270"/>
      <c r="N11" s="270"/>
      <c r="O11" s="271"/>
      <c r="P11" s="274"/>
      <c r="Q11" s="270"/>
      <c r="R11" s="270"/>
      <c r="S11" s="270"/>
      <c r="T11" s="270"/>
      <c r="U11" s="271"/>
      <c r="V11" s="274"/>
      <c r="W11" s="270"/>
      <c r="X11" s="270"/>
      <c r="Y11" s="270"/>
      <c r="Z11" s="270"/>
      <c r="AA11" s="271"/>
      <c r="AB11" s="274"/>
      <c r="AC11" s="270"/>
      <c r="AD11" s="270"/>
      <c r="AE11" s="270"/>
      <c r="AF11" s="270"/>
      <c r="AG11" s="271"/>
      <c r="AH11" s="281"/>
      <c r="AI11" s="282"/>
      <c r="AJ11" s="282"/>
      <c r="AK11" s="282"/>
      <c r="AL11" s="282"/>
      <c r="AM11" s="283"/>
      <c r="AN11" s="8"/>
      <c r="AO11" s="228"/>
      <c r="AP11" s="229"/>
      <c r="AQ11" s="229"/>
      <c r="AR11" s="229"/>
      <c r="AS11" s="229"/>
      <c r="AT11" s="230"/>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23"/>
      <c r="C12" s="223"/>
      <c r="D12" s="224"/>
      <c r="E12" s="264"/>
      <c r="F12" s="265"/>
      <c r="G12" s="265"/>
      <c r="H12" s="265"/>
      <c r="I12" s="266"/>
      <c r="J12" s="274"/>
      <c r="K12" s="270"/>
      <c r="L12" s="270"/>
      <c r="M12" s="270"/>
      <c r="N12" s="270"/>
      <c r="O12" s="271"/>
      <c r="P12" s="274"/>
      <c r="Q12" s="270"/>
      <c r="R12" s="270"/>
      <c r="S12" s="270"/>
      <c r="T12" s="270"/>
      <c r="U12" s="271"/>
      <c r="V12" s="274"/>
      <c r="W12" s="270"/>
      <c r="X12" s="270"/>
      <c r="Y12" s="270"/>
      <c r="Z12" s="270"/>
      <c r="AA12" s="271"/>
      <c r="AB12" s="274"/>
      <c r="AC12" s="270"/>
      <c r="AD12" s="270"/>
      <c r="AE12" s="270"/>
      <c r="AF12" s="270"/>
      <c r="AG12" s="271"/>
      <c r="AH12" s="281"/>
      <c r="AI12" s="282"/>
      <c r="AJ12" s="282"/>
      <c r="AK12" s="282"/>
      <c r="AL12" s="282"/>
      <c r="AM12" s="283"/>
      <c r="AN12" s="8"/>
      <c r="AO12" s="228"/>
      <c r="AP12" s="229"/>
      <c r="AQ12" s="229"/>
      <c r="AR12" s="229"/>
      <c r="AS12" s="229"/>
      <c r="AT12" s="230"/>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23"/>
      <c r="C13" s="223"/>
      <c r="D13" s="224"/>
      <c r="E13" s="267"/>
      <c r="F13" s="268"/>
      <c r="G13" s="268"/>
      <c r="H13" s="268"/>
      <c r="I13" s="269"/>
      <c r="J13" s="274"/>
      <c r="K13" s="270"/>
      <c r="L13" s="270"/>
      <c r="M13" s="270"/>
      <c r="N13" s="270"/>
      <c r="O13" s="271"/>
      <c r="P13" s="274"/>
      <c r="Q13" s="270"/>
      <c r="R13" s="270"/>
      <c r="S13" s="270"/>
      <c r="T13" s="270"/>
      <c r="U13" s="271"/>
      <c r="V13" s="274"/>
      <c r="W13" s="270"/>
      <c r="X13" s="270"/>
      <c r="Y13" s="270"/>
      <c r="Z13" s="270"/>
      <c r="AA13" s="271"/>
      <c r="AB13" s="274"/>
      <c r="AC13" s="270"/>
      <c r="AD13" s="270"/>
      <c r="AE13" s="270"/>
      <c r="AF13" s="270"/>
      <c r="AG13" s="271"/>
      <c r="AH13" s="284"/>
      <c r="AI13" s="285"/>
      <c r="AJ13" s="285"/>
      <c r="AK13" s="285"/>
      <c r="AL13" s="285"/>
      <c r="AM13" s="286"/>
      <c r="AN13" s="8"/>
      <c r="AO13" s="231"/>
      <c r="AP13" s="232"/>
      <c r="AQ13" s="232"/>
      <c r="AR13" s="232"/>
      <c r="AS13" s="232"/>
      <c r="AT13" s="233"/>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23"/>
      <c r="C14" s="223"/>
      <c r="D14" s="224"/>
      <c r="E14" s="261" t="s">
        <v>154</v>
      </c>
      <c r="F14" s="262"/>
      <c r="G14" s="262"/>
      <c r="H14" s="262"/>
      <c r="I14" s="262"/>
      <c r="J14" s="296"/>
      <c r="K14" s="297"/>
      <c r="L14" s="297"/>
      <c r="M14" s="297"/>
      <c r="N14" s="297"/>
      <c r="O14" s="298"/>
      <c r="P14" s="296"/>
      <c r="Q14" s="297"/>
      <c r="R14" s="297"/>
      <c r="S14" s="297"/>
      <c r="T14" s="297"/>
      <c r="U14" s="298"/>
      <c r="V14" s="272"/>
      <c r="W14" s="273"/>
      <c r="X14" s="273"/>
      <c r="Y14" s="273"/>
      <c r="Z14" s="273"/>
      <c r="AA14" s="275"/>
      <c r="AB14" s="272"/>
      <c r="AC14" s="273"/>
      <c r="AD14" s="273"/>
      <c r="AE14" s="273"/>
      <c r="AF14" s="273"/>
      <c r="AG14" s="275"/>
      <c r="AH14" s="287"/>
      <c r="AI14" s="288"/>
      <c r="AJ14" s="288"/>
      <c r="AK14" s="288"/>
      <c r="AL14" s="288"/>
      <c r="AM14" s="289"/>
      <c r="AN14" s="8"/>
      <c r="AO14" s="234" t="s">
        <v>155</v>
      </c>
      <c r="AP14" s="235"/>
      <c r="AQ14" s="235"/>
      <c r="AR14" s="235"/>
      <c r="AS14" s="235"/>
      <c r="AT14" s="236"/>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23"/>
      <c r="C15" s="223"/>
      <c r="D15" s="224"/>
      <c r="E15" s="264"/>
      <c r="F15" s="265"/>
      <c r="G15" s="265"/>
      <c r="H15" s="265"/>
      <c r="I15" s="265"/>
      <c r="J15" s="290"/>
      <c r="K15" s="291"/>
      <c r="L15" s="291"/>
      <c r="M15" s="291"/>
      <c r="N15" s="291"/>
      <c r="O15" s="292"/>
      <c r="P15" s="290"/>
      <c r="Q15" s="291"/>
      <c r="R15" s="291"/>
      <c r="S15" s="291"/>
      <c r="T15" s="291"/>
      <c r="U15" s="292"/>
      <c r="V15" s="274"/>
      <c r="W15" s="270"/>
      <c r="X15" s="270"/>
      <c r="Y15" s="270"/>
      <c r="Z15" s="270"/>
      <c r="AA15" s="271"/>
      <c r="AB15" s="274"/>
      <c r="AC15" s="270"/>
      <c r="AD15" s="270"/>
      <c r="AE15" s="270"/>
      <c r="AF15" s="270"/>
      <c r="AG15" s="271"/>
      <c r="AH15" s="281"/>
      <c r="AI15" s="282"/>
      <c r="AJ15" s="282"/>
      <c r="AK15" s="282"/>
      <c r="AL15" s="282"/>
      <c r="AM15" s="283"/>
      <c r="AN15" s="8"/>
      <c r="AO15" s="237"/>
      <c r="AP15" s="238"/>
      <c r="AQ15" s="238"/>
      <c r="AR15" s="238"/>
      <c r="AS15" s="238"/>
      <c r="AT15" s="239"/>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23"/>
      <c r="C16" s="223"/>
      <c r="D16" s="224"/>
      <c r="E16" s="264"/>
      <c r="F16" s="265"/>
      <c r="G16" s="265"/>
      <c r="H16" s="265"/>
      <c r="I16" s="265"/>
      <c r="J16" s="290"/>
      <c r="K16" s="291"/>
      <c r="L16" s="291"/>
      <c r="M16" s="291"/>
      <c r="N16" s="291"/>
      <c r="O16" s="292"/>
      <c r="P16" s="290"/>
      <c r="Q16" s="291"/>
      <c r="R16" s="291"/>
      <c r="S16" s="291"/>
      <c r="T16" s="291"/>
      <c r="U16" s="292"/>
      <c r="V16" s="274"/>
      <c r="W16" s="270"/>
      <c r="X16" s="270"/>
      <c r="Y16" s="270"/>
      <c r="Z16" s="270"/>
      <c r="AA16" s="271"/>
      <c r="AB16" s="274"/>
      <c r="AC16" s="270"/>
      <c r="AD16" s="270"/>
      <c r="AE16" s="270"/>
      <c r="AF16" s="270"/>
      <c r="AG16" s="271"/>
      <c r="AH16" s="281"/>
      <c r="AI16" s="282"/>
      <c r="AJ16" s="282"/>
      <c r="AK16" s="282"/>
      <c r="AL16" s="282"/>
      <c r="AM16" s="283"/>
      <c r="AN16" s="8"/>
      <c r="AO16" s="237"/>
      <c r="AP16" s="238"/>
      <c r="AQ16" s="238"/>
      <c r="AR16" s="238"/>
      <c r="AS16" s="238"/>
      <c r="AT16" s="239"/>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23"/>
      <c r="C17" s="223"/>
      <c r="D17" s="224"/>
      <c r="E17" s="264"/>
      <c r="F17" s="265"/>
      <c r="G17" s="265"/>
      <c r="H17" s="265"/>
      <c r="I17" s="265"/>
      <c r="J17" s="290"/>
      <c r="K17" s="291"/>
      <c r="L17" s="291"/>
      <c r="M17" s="291"/>
      <c r="N17" s="291"/>
      <c r="O17" s="292"/>
      <c r="P17" s="290"/>
      <c r="Q17" s="291"/>
      <c r="R17" s="291"/>
      <c r="S17" s="291"/>
      <c r="T17" s="291"/>
      <c r="U17" s="292"/>
      <c r="V17" s="274"/>
      <c r="W17" s="270"/>
      <c r="X17" s="270"/>
      <c r="Y17" s="270"/>
      <c r="Z17" s="270"/>
      <c r="AA17" s="271"/>
      <c r="AB17" s="274"/>
      <c r="AC17" s="270"/>
      <c r="AD17" s="270"/>
      <c r="AE17" s="270"/>
      <c r="AF17" s="270"/>
      <c r="AG17" s="271"/>
      <c r="AH17" s="281"/>
      <c r="AI17" s="282"/>
      <c r="AJ17" s="282"/>
      <c r="AK17" s="282"/>
      <c r="AL17" s="282"/>
      <c r="AM17" s="283"/>
      <c r="AN17" s="8"/>
      <c r="AO17" s="237"/>
      <c r="AP17" s="238"/>
      <c r="AQ17" s="238"/>
      <c r="AR17" s="238"/>
      <c r="AS17" s="238"/>
      <c r="AT17" s="239"/>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23"/>
      <c r="C18" s="223"/>
      <c r="D18" s="224"/>
      <c r="E18" s="264"/>
      <c r="F18" s="265"/>
      <c r="G18" s="265"/>
      <c r="H18" s="265"/>
      <c r="I18" s="265"/>
      <c r="J18" s="290"/>
      <c r="K18" s="291"/>
      <c r="L18" s="291"/>
      <c r="M18" s="291"/>
      <c r="N18" s="291"/>
      <c r="O18" s="292"/>
      <c r="P18" s="290"/>
      <c r="Q18" s="291"/>
      <c r="R18" s="291"/>
      <c r="S18" s="291"/>
      <c r="T18" s="291"/>
      <c r="U18" s="292"/>
      <c r="V18" s="274"/>
      <c r="W18" s="270"/>
      <c r="X18" s="270"/>
      <c r="Y18" s="270"/>
      <c r="Z18" s="270"/>
      <c r="AA18" s="271"/>
      <c r="AB18" s="274"/>
      <c r="AC18" s="270"/>
      <c r="AD18" s="270"/>
      <c r="AE18" s="270"/>
      <c r="AF18" s="270"/>
      <c r="AG18" s="271"/>
      <c r="AH18" s="281"/>
      <c r="AI18" s="282"/>
      <c r="AJ18" s="282"/>
      <c r="AK18" s="282"/>
      <c r="AL18" s="282"/>
      <c r="AM18" s="283"/>
      <c r="AN18" s="8"/>
      <c r="AO18" s="237"/>
      <c r="AP18" s="238"/>
      <c r="AQ18" s="238"/>
      <c r="AR18" s="238"/>
      <c r="AS18" s="238"/>
      <c r="AT18" s="239"/>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23"/>
      <c r="C19" s="223"/>
      <c r="D19" s="224"/>
      <c r="E19" s="264"/>
      <c r="F19" s="265"/>
      <c r="G19" s="265"/>
      <c r="H19" s="265"/>
      <c r="I19" s="265"/>
      <c r="J19" s="290"/>
      <c r="K19" s="291"/>
      <c r="L19" s="291"/>
      <c r="M19" s="291"/>
      <c r="N19" s="291"/>
      <c r="O19" s="292"/>
      <c r="P19" s="290"/>
      <c r="Q19" s="291"/>
      <c r="R19" s="291"/>
      <c r="S19" s="291"/>
      <c r="T19" s="291"/>
      <c r="U19" s="292"/>
      <c r="V19" s="274"/>
      <c r="W19" s="270"/>
      <c r="X19" s="270"/>
      <c r="Y19" s="270"/>
      <c r="Z19" s="270"/>
      <c r="AA19" s="271"/>
      <c r="AB19" s="274"/>
      <c r="AC19" s="270"/>
      <c r="AD19" s="270"/>
      <c r="AE19" s="270"/>
      <c r="AF19" s="270"/>
      <c r="AG19" s="271"/>
      <c r="AH19" s="281"/>
      <c r="AI19" s="282"/>
      <c r="AJ19" s="282"/>
      <c r="AK19" s="282"/>
      <c r="AL19" s="282"/>
      <c r="AM19" s="283"/>
      <c r="AN19" s="8"/>
      <c r="AO19" s="237"/>
      <c r="AP19" s="238"/>
      <c r="AQ19" s="238"/>
      <c r="AR19" s="238"/>
      <c r="AS19" s="238"/>
      <c r="AT19" s="239"/>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23"/>
      <c r="C20" s="223"/>
      <c r="D20" s="224"/>
      <c r="E20" s="264"/>
      <c r="F20" s="265"/>
      <c r="G20" s="265"/>
      <c r="H20" s="265"/>
      <c r="I20" s="265"/>
      <c r="J20" s="290"/>
      <c r="K20" s="291"/>
      <c r="L20" s="291"/>
      <c r="M20" s="291"/>
      <c r="N20" s="291"/>
      <c r="O20" s="292"/>
      <c r="P20" s="290"/>
      <c r="Q20" s="291"/>
      <c r="R20" s="291"/>
      <c r="S20" s="291"/>
      <c r="T20" s="291"/>
      <c r="U20" s="292"/>
      <c r="V20" s="274"/>
      <c r="W20" s="270"/>
      <c r="X20" s="270"/>
      <c r="Y20" s="270"/>
      <c r="Z20" s="270"/>
      <c r="AA20" s="271"/>
      <c r="AB20" s="274"/>
      <c r="AC20" s="270"/>
      <c r="AD20" s="270"/>
      <c r="AE20" s="270"/>
      <c r="AF20" s="270"/>
      <c r="AG20" s="271"/>
      <c r="AH20" s="281"/>
      <c r="AI20" s="282"/>
      <c r="AJ20" s="282"/>
      <c r="AK20" s="282"/>
      <c r="AL20" s="282"/>
      <c r="AM20" s="283"/>
      <c r="AN20" s="8"/>
      <c r="AO20" s="237"/>
      <c r="AP20" s="238"/>
      <c r="AQ20" s="238"/>
      <c r="AR20" s="238"/>
      <c r="AS20" s="238"/>
      <c r="AT20" s="239"/>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23"/>
      <c r="C21" s="223"/>
      <c r="D21" s="224"/>
      <c r="E21" s="267"/>
      <c r="F21" s="268"/>
      <c r="G21" s="268"/>
      <c r="H21" s="268"/>
      <c r="I21" s="268"/>
      <c r="J21" s="293"/>
      <c r="K21" s="294"/>
      <c r="L21" s="294"/>
      <c r="M21" s="294"/>
      <c r="N21" s="294"/>
      <c r="O21" s="295"/>
      <c r="P21" s="293"/>
      <c r="Q21" s="294"/>
      <c r="R21" s="294"/>
      <c r="S21" s="294"/>
      <c r="T21" s="294"/>
      <c r="U21" s="295"/>
      <c r="V21" s="278"/>
      <c r="W21" s="279"/>
      <c r="X21" s="279"/>
      <c r="Y21" s="279"/>
      <c r="Z21" s="279"/>
      <c r="AA21" s="280"/>
      <c r="AB21" s="278"/>
      <c r="AC21" s="279"/>
      <c r="AD21" s="279"/>
      <c r="AE21" s="279"/>
      <c r="AF21" s="279"/>
      <c r="AG21" s="280"/>
      <c r="AH21" s="284"/>
      <c r="AI21" s="285"/>
      <c r="AJ21" s="285"/>
      <c r="AK21" s="285"/>
      <c r="AL21" s="285"/>
      <c r="AM21" s="286"/>
      <c r="AN21" s="8"/>
      <c r="AO21" s="240"/>
      <c r="AP21" s="241"/>
      <c r="AQ21" s="241"/>
      <c r="AR21" s="241"/>
      <c r="AS21" s="241"/>
      <c r="AT21" s="242"/>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23"/>
      <c r="C22" s="223"/>
      <c r="D22" s="224"/>
      <c r="E22" s="261" t="s">
        <v>156</v>
      </c>
      <c r="F22" s="262"/>
      <c r="G22" s="262"/>
      <c r="H22" s="262"/>
      <c r="I22" s="263"/>
      <c r="J22" s="296"/>
      <c r="K22" s="297"/>
      <c r="L22" s="297"/>
      <c r="M22" s="297"/>
      <c r="N22" s="297"/>
      <c r="O22" s="298"/>
      <c r="P22" s="296"/>
      <c r="Q22" s="297"/>
      <c r="R22" s="297"/>
      <c r="S22" s="297"/>
      <c r="T22" s="297"/>
      <c r="U22" s="298"/>
      <c r="V22" s="296"/>
      <c r="W22" s="297"/>
      <c r="X22" s="297"/>
      <c r="Y22" s="297"/>
      <c r="Z22" s="297"/>
      <c r="AA22" s="298"/>
      <c r="AB22" s="272"/>
      <c r="AC22" s="273"/>
      <c r="AD22" s="273"/>
      <c r="AE22" s="273"/>
      <c r="AF22" s="273"/>
      <c r="AG22" s="275"/>
      <c r="AH22" s="287"/>
      <c r="AI22" s="288"/>
      <c r="AJ22" s="288"/>
      <c r="AK22" s="288"/>
      <c r="AL22" s="288"/>
      <c r="AM22" s="289"/>
      <c r="AN22" s="8"/>
      <c r="AO22" s="243" t="s">
        <v>139</v>
      </c>
      <c r="AP22" s="244"/>
      <c r="AQ22" s="244"/>
      <c r="AR22" s="244"/>
      <c r="AS22" s="244"/>
      <c r="AT22" s="245"/>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23"/>
      <c r="C23" s="223"/>
      <c r="D23" s="224"/>
      <c r="E23" s="264"/>
      <c r="F23" s="265"/>
      <c r="G23" s="265"/>
      <c r="H23" s="265"/>
      <c r="I23" s="266"/>
      <c r="J23" s="290"/>
      <c r="K23" s="291"/>
      <c r="L23" s="291"/>
      <c r="M23" s="291"/>
      <c r="N23" s="291"/>
      <c r="O23" s="292"/>
      <c r="P23" s="290"/>
      <c r="Q23" s="291"/>
      <c r="R23" s="291"/>
      <c r="S23" s="291"/>
      <c r="T23" s="291"/>
      <c r="U23" s="292"/>
      <c r="V23" s="290"/>
      <c r="W23" s="291"/>
      <c r="X23" s="291"/>
      <c r="Y23" s="291"/>
      <c r="Z23" s="291"/>
      <c r="AA23" s="292"/>
      <c r="AB23" s="274"/>
      <c r="AC23" s="270"/>
      <c r="AD23" s="270"/>
      <c r="AE23" s="270"/>
      <c r="AF23" s="270"/>
      <c r="AG23" s="271"/>
      <c r="AH23" s="281"/>
      <c r="AI23" s="282"/>
      <c r="AJ23" s="282"/>
      <c r="AK23" s="282"/>
      <c r="AL23" s="282"/>
      <c r="AM23" s="283"/>
      <c r="AN23" s="8"/>
      <c r="AO23" s="246"/>
      <c r="AP23" s="247"/>
      <c r="AQ23" s="247"/>
      <c r="AR23" s="247"/>
      <c r="AS23" s="247"/>
      <c r="AT23" s="24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23"/>
      <c r="C24" s="223"/>
      <c r="D24" s="224"/>
      <c r="E24" s="264"/>
      <c r="F24" s="265"/>
      <c r="G24" s="265"/>
      <c r="H24" s="265"/>
      <c r="I24" s="266"/>
      <c r="J24" s="290"/>
      <c r="K24" s="291"/>
      <c r="L24" s="291"/>
      <c r="M24" s="291"/>
      <c r="N24" s="291"/>
      <c r="O24" s="292"/>
      <c r="P24" s="290"/>
      <c r="Q24" s="291"/>
      <c r="R24" s="291"/>
      <c r="S24" s="291"/>
      <c r="T24" s="291"/>
      <c r="U24" s="292"/>
      <c r="V24" s="290"/>
      <c r="W24" s="291"/>
      <c r="X24" s="291"/>
      <c r="Y24" s="291"/>
      <c r="Z24" s="291"/>
      <c r="AA24" s="292"/>
      <c r="AB24" s="274"/>
      <c r="AC24" s="270"/>
      <c r="AD24" s="270"/>
      <c r="AE24" s="270"/>
      <c r="AF24" s="270"/>
      <c r="AG24" s="271"/>
      <c r="AH24" s="281"/>
      <c r="AI24" s="282"/>
      <c r="AJ24" s="282"/>
      <c r="AK24" s="282"/>
      <c r="AL24" s="282"/>
      <c r="AM24" s="283"/>
      <c r="AN24" s="8"/>
      <c r="AO24" s="246"/>
      <c r="AP24" s="247"/>
      <c r="AQ24" s="247"/>
      <c r="AR24" s="247"/>
      <c r="AS24" s="247"/>
      <c r="AT24" s="24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23"/>
      <c r="C25" s="223"/>
      <c r="D25" s="224"/>
      <c r="E25" s="264"/>
      <c r="F25" s="265"/>
      <c r="G25" s="265"/>
      <c r="H25" s="265"/>
      <c r="I25" s="266"/>
      <c r="J25" s="290"/>
      <c r="K25" s="291"/>
      <c r="L25" s="291"/>
      <c r="M25" s="291"/>
      <c r="N25" s="291"/>
      <c r="O25" s="292"/>
      <c r="P25" s="290"/>
      <c r="Q25" s="291"/>
      <c r="R25" s="291"/>
      <c r="S25" s="291"/>
      <c r="T25" s="291"/>
      <c r="U25" s="292"/>
      <c r="V25" s="290"/>
      <c r="W25" s="291"/>
      <c r="X25" s="291"/>
      <c r="Y25" s="291"/>
      <c r="Z25" s="291"/>
      <c r="AA25" s="292"/>
      <c r="AB25" s="274"/>
      <c r="AC25" s="270"/>
      <c r="AD25" s="270"/>
      <c r="AE25" s="270"/>
      <c r="AF25" s="270"/>
      <c r="AG25" s="271"/>
      <c r="AH25" s="281"/>
      <c r="AI25" s="282"/>
      <c r="AJ25" s="282"/>
      <c r="AK25" s="282"/>
      <c r="AL25" s="282"/>
      <c r="AM25" s="283"/>
      <c r="AN25" s="8"/>
      <c r="AO25" s="246"/>
      <c r="AP25" s="247"/>
      <c r="AQ25" s="247"/>
      <c r="AR25" s="247"/>
      <c r="AS25" s="247"/>
      <c r="AT25" s="24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23"/>
      <c r="C26" s="223"/>
      <c r="D26" s="224"/>
      <c r="E26" s="264"/>
      <c r="F26" s="265"/>
      <c r="G26" s="265"/>
      <c r="H26" s="265"/>
      <c r="I26" s="266"/>
      <c r="J26" s="290"/>
      <c r="K26" s="291"/>
      <c r="L26" s="291"/>
      <c r="M26" s="291"/>
      <c r="N26" s="291"/>
      <c r="O26" s="292"/>
      <c r="P26" s="290"/>
      <c r="Q26" s="291"/>
      <c r="R26" s="291"/>
      <c r="S26" s="291"/>
      <c r="T26" s="291"/>
      <c r="U26" s="292"/>
      <c r="V26" s="290"/>
      <c r="W26" s="291"/>
      <c r="X26" s="291"/>
      <c r="Y26" s="291"/>
      <c r="Z26" s="291"/>
      <c r="AA26" s="292"/>
      <c r="AB26" s="274"/>
      <c r="AC26" s="270"/>
      <c r="AD26" s="270"/>
      <c r="AE26" s="270"/>
      <c r="AF26" s="270"/>
      <c r="AG26" s="271"/>
      <c r="AH26" s="281"/>
      <c r="AI26" s="282"/>
      <c r="AJ26" s="282"/>
      <c r="AK26" s="282"/>
      <c r="AL26" s="282"/>
      <c r="AM26" s="283"/>
      <c r="AN26" s="8"/>
      <c r="AO26" s="246"/>
      <c r="AP26" s="247"/>
      <c r="AQ26" s="247"/>
      <c r="AR26" s="247"/>
      <c r="AS26" s="247"/>
      <c r="AT26" s="24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23"/>
      <c r="C27" s="223"/>
      <c r="D27" s="224"/>
      <c r="E27" s="264"/>
      <c r="F27" s="265"/>
      <c r="G27" s="265"/>
      <c r="H27" s="265"/>
      <c r="I27" s="266"/>
      <c r="J27" s="290"/>
      <c r="K27" s="291"/>
      <c r="L27" s="291"/>
      <c r="M27" s="291"/>
      <c r="N27" s="291"/>
      <c r="O27" s="292"/>
      <c r="P27" s="290"/>
      <c r="Q27" s="291"/>
      <c r="R27" s="291"/>
      <c r="S27" s="291"/>
      <c r="T27" s="291"/>
      <c r="U27" s="292"/>
      <c r="V27" s="290"/>
      <c r="W27" s="291"/>
      <c r="X27" s="291"/>
      <c r="Y27" s="291"/>
      <c r="Z27" s="291"/>
      <c r="AA27" s="292"/>
      <c r="AB27" s="274"/>
      <c r="AC27" s="270"/>
      <c r="AD27" s="270"/>
      <c r="AE27" s="270"/>
      <c r="AF27" s="270"/>
      <c r="AG27" s="271"/>
      <c r="AH27" s="281"/>
      <c r="AI27" s="282"/>
      <c r="AJ27" s="282"/>
      <c r="AK27" s="282"/>
      <c r="AL27" s="282"/>
      <c r="AM27" s="283"/>
      <c r="AN27" s="8"/>
      <c r="AO27" s="246"/>
      <c r="AP27" s="247"/>
      <c r="AQ27" s="247"/>
      <c r="AR27" s="247"/>
      <c r="AS27" s="247"/>
      <c r="AT27" s="24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23"/>
      <c r="C28" s="223"/>
      <c r="D28" s="224"/>
      <c r="E28" s="264"/>
      <c r="F28" s="265"/>
      <c r="G28" s="265"/>
      <c r="H28" s="265"/>
      <c r="I28" s="266"/>
      <c r="J28" s="290"/>
      <c r="K28" s="291"/>
      <c r="L28" s="291"/>
      <c r="M28" s="291"/>
      <c r="N28" s="291"/>
      <c r="O28" s="292"/>
      <c r="P28" s="290"/>
      <c r="Q28" s="291"/>
      <c r="R28" s="291"/>
      <c r="S28" s="291"/>
      <c r="T28" s="291"/>
      <c r="U28" s="292"/>
      <c r="V28" s="290"/>
      <c r="W28" s="291"/>
      <c r="X28" s="291"/>
      <c r="Y28" s="291"/>
      <c r="Z28" s="291"/>
      <c r="AA28" s="292"/>
      <c r="AB28" s="274"/>
      <c r="AC28" s="270"/>
      <c r="AD28" s="270"/>
      <c r="AE28" s="270"/>
      <c r="AF28" s="270"/>
      <c r="AG28" s="271"/>
      <c r="AH28" s="281"/>
      <c r="AI28" s="282"/>
      <c r="AJ28" s="282"/>
      <c r="AK28" s="282"/>
      <c r="AL28" s="282"/>
      <c r="AM28" s="283"/>
      <c r="AN28" s="8"/>
      <c r="AO28" s="246"/>
      <c r="AP28" s="247"/>
      <c r="AQ28" s="247"/>
      <c r="AR28" s="247"/>
      <c r="AS28" s="247"/>
      <c r="AT28" s="24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23"/>
      <c r="C29" s="223"/>
      <c r="D29" s="224"/>
      <c r="E29" s="267"/>
      <c r="F29" s="268"/>
      <c r="G29" s="268"/>
      <c r="H29" s="268"/>
      <c r="I29" s="269"/>
      <c r="J29" s="290"/>
      <c r="K29" s="291"/>
      <c r="L29" s="291"/>
      <c r="M29" s="291"/>
      <c r="N29" s="291"/>
      <c r="O29" s="292"/>
      <c r="P29" s="293"/>
      <c r="Q29" s="294"/>
      <c r="R29" s="294"/>
      <c r="S29" s="294"/>
      <c r="T29" s="294"/>
      <c r="U29" s="295"/>
      <c r="V29" s="293"/>
      <c r="W29" s="294"/>
      <c r="X29" s="294"/>
      <c r="Y29" s="294"/>
      <c r="Z29" s="294"/>
      <c r="AA29" s="295"/>
      <c r="AB29" s="278"/>
      <c r="AC29" s="279"/>
      <c r="AD29" s="279"/>
      <c r="AE29" s="279"/>
      <c r="AF29" s="279"/>
      <c r="AG29" s="280"/>
      <c r="AH29" s="284"/>
      <c r="AI29" s="285"/>
      <c r="AJ29" s="285"/>
      <c r="AK29" s="285"/>
      <c r="AL29" s="285"/>
      <c r="AM29" s="286"/>
      <c r="AN29" s="8"/>
      <c r="AO29" s="249"/>
      <c r="AP29" s="250"/>
      <c r="AQ29" s="250"/>
      <c r="AR29" s="250"/>
      <c r="AS29" s="250"/>
      <c r="AT29" s="251"/>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23"/>
      <c r="C30" s="223"/>
      <c r="D30" s="224"/>
      <c r="E30" s="261" t="s">
        <v>157</v>
      </c>
      <c r="F30" s="262"/>
      <c r="G30" s="262"/>
      <c r="H30" s="262"/>
      <c r="I30" s="262"/>
      <c r="J30" s="305"/>
      <c r="K30" s="306"/>
      <c r="L30" s="306"/>
      <c r="M30" s="306"/>
      <c r="N30" s="306"/>
      <c r="O30" s="307"/>
      <c r="P30" s="297"/>
      <c r="Q30" s="297"/>
      <c r="R30" s="297"/>
      <c r="S30" s="297"/>
      <c r="T30" s="297"/>
      <c r="U30" s="298"/>
      <c r="V30" s="296"/>
      <c r="W30" s="297"/>
      <c r="X30" s="297"/>
      <c r="Y30" s="297"/>
      <c r="Z30" s="297"/>
      <c r="AA30" s="298"/>
      <c r="AB30" s="272"/>
      <c r="AC30" s="273"/>
      <c r="AD30" s="273"/>
      <c r="AE30" s="273"/>
      <c r="AF30" s="273"/>
      <c r="AG30" s="275"/>
      <c r="AH30" s="287"/>
      <c r="AI30" s="288"/>
      <c r="AJ30" s="288"/>
      <c r="AK30" s="288"/>
      <c r="AL30" s="288"/>
      <c r="AM30" s="289"/>
      <c r="AN30" s="8"/>
      <c r="AO30" s="252" t="s">
        <v>158</v>
      </c>
      <c r="AP30" s="253"/>
      <c r="AQ30" s="253"/>
      <c r="AR30" s="253"/>
      <c r="AS30" s="253"/>
      <c r="AT30" s="254"/>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23"/>
      <c r="C31" s="223"/>
      <c r="D31" s="224"/>
      <c r="E31" s="264"/>
      <c r="F31" s="265"/>
      <c r="G31" s="265"/>
      <c r="H31" s="265"/>
      <c r="I31" s="265"/>
      <c r="J31" s="301"/>
      <c r="K31" s="299"/>
      <c r="L31" s="299"/>
      <c r="M31" s="299"/>
      <c r="N31" s="299"/>
      <c r="O31" s="300"/>
      <c r="P31" s="291"/>
      <c r="Q31" s="291"/>
      <c r="R31" s="291"/>
      <c r="S31" s="291"/>
      <c r="T31" s="291"/>
      <c r="U31" s="292"/>
      <c r="V31" s="290"/>
      <c r="W31" s="291"/>
      <c r="X31" s="291"/>
      <c r="Y31" s="291"/>
      <c r="Z31" s="291"/>
      <c r="AA31" s="292"/>
      <c r="AB31" s="274"/>
      <c r="AC31" s="270"/>
      <c r="AD31" s="270"/>
      <c r="AE31" s="270"/>
      <c r="AF31" s="270"/>
      <c r="AG31" s="271"/>
      <c r="AH31" s="281"/>
      <c r="AI31" s="282"/>
      <c r="AJ31" s="282"/>
      <c r="AK31" s="282"/>
      <c r="AL31" s="282"/>
      <c r="AM31" s="283"/>
      <c r="AN31" s="8"/>
      <c r="AO31" s="255"/>
      <c r="AP31" s="256"/>
      <c r="AQ31" s="256"/>
      <c r="AR31" s="256"/>
      <c r="AS31" s="256"/>
      <c r="AT31" s="257"/>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23"/>
      <c r="C32" s="223"/>
      <c r="D32" s="224"/>
      <c r="E32" s="264"/>
      <c r="F32" s="265"/>
      <c r="G32" s="265"/>
      <c r="H32" s="265"/>
      <c r="I32" s="265"/>
      <c r="J32" s="301"/>
      <c r="K32" s="299"/>
      <c r="L32" s="299"/>
      <c r="M32" s="299"/>
      <c r="N32" s="299"/>
      <c r="O32" s="300"/>
      <c r="P32" s="291"/>
      <c r="Q32" s="291"/>
      <c r="R32" s="291"/>
      <c r="S32" s="291"/>
      <c r="T32" s="291"/>
      <c r="U32" s="292"/>
      <c r="V32" s="290"/>
      <c r="W32" s="291"/>
      <c r="X32" s="291"/>
      <c r="Y32" s="291"/>
      <c r="Z32" s="291"/>
      <c r="AA32" s="292"/>
      <c r="AB32" s="274"/>
      <c r="AC32" s="270"/>
      <c r="AD32" s="270"/>
      <c r="AE32" s="270"/>
      <c r="AF32" s="270"/>
      <c r="AG32" s="271"/>
      <c r="AH32" s="281"/>
      <c r="AI32" s="282"/>
      <c r="AJ32" s="282"/>
      <c r="AK32" s="282"/>
      <c r="AL32" s="282"/>
      <c r="AM32" s="283"/>
      <c r="AN32" s="8"/>
      <c r="AO32" s="255"/>
      <c r="AP32" s="256"/>
      <c r="AQ32" s="256"/>
      <c r="AR32" s="256"/>
      <c r="AS32" s="256"/>
      <c r="AT32" s="257"/>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23"/>
      <c r="C33" s="223"/>
      <c r="D33" s="224"/>
      <c r="E33" s="264"/>
      <c r="F33" s="265"/>
      <c r="G33" s="265"/>
      <c r="H33" s="265"/>
      <c r="I33" s="265"/>
      <c r="J33" s="301"/>
      <c r="K33" s="299"/>
      <c r="L33" s="299"/>
      <c r="M33" s="299"/>
      <c r="N33" s="299"/>
      <c r="O33" s="300"/>
      <c r="P33" s="291"/>
      <c r="Q33" s="291"/>
      <c r="R33" s="291"/>
      <c r="S33" s="291"/>
      <c r="T33" s="291"/>
      <c r="U33" s="292"/>
      <c r="V33" s="290"/>
      <c r="W33" s="291"/>
      <c r="X33" s="291"/>
      <c r="Y33" s="291"/>
      <c r="Z33" s="291"/>
      <c r="AA33" s="292"/>
      <c r="AB33" s="274"/>
      <c r="AC33" s="270"/>
      <c r="AD33" s="270"/>
      <c r="AE33" s="270"/>
      <c r="AF33" s="270"/>
      <c r="AG33" s="271"/>
      <c r="AH33" s="281"/>
      <c r="AI33" s="282"/>
      <c r="AJ33" s="282"/>
      <c r="AK33" s="282"/>
      <c r="AL33" s="282"/>
      <c r="AM33" s="283"/>
      <c r="AN33" s="8"/>
      <c r="AO33" s="255"/>
      <c r="AP33" s="256"/>
      <c r="AQ33" s="256"/>
      <c r="AR33" s="256"/>
      <c r="AS33" s="256"/>
      <c r="AT33" s="257"/>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23"/>
      <c r="C34" s="223"/>
      <c r="D34" s="224"/>
      <c r="E34" s="264"/>
      <c r="F34" s="265"/>
      <c r="G34" s="265"/>
      <c r="H34" s="265"/>
      <c r="I34" s="265"/>
      <c r="J34" s="301"/>
      <c r="K34" s="299"/>
      <c r="L34" s="299"/>
      <c r="M34" s="299"/>
      <c r="N34" s="299"/>
      <c r="O34" s="300"/>
      <c r="P34" s="291"/>
      <c r="Q34" s="291"/>
      <c r="R34" s="291"/>
      <c r="S34" s="291"/>
      <c r="T34" s="291"/>
      <c r="U34" s="292"/>
      <c r="V34" s="290"/>
      <c r="W34" s="291"/>
      <c r="X34" s="291"/>
      <c r="Y34" s="291"/>
      <c r="Z34" s="291"/>
      <c r="AA34" s="292"/>
      <c r="AB34" s="274"/>
      <c r="AC34" s="270"/>
      <c r="AD34" s="270"/>
      <c r="AE34" s="270"/>
      <c r="AF34" s="270"/>
      <c r="AG34" s="271"/>
      <c r="AH34" s="281"/>
      <c r="AI34" s="282"/>
      <c r="AJ34" s="282"/>
      <c r="AK34" s="282"/>
      <c r="AL34" s="282"/>
      <c r="AM34" s="283"/>
      <c r="AN34" s="8"/>
      <c r="AO34" s="255"/>
      <c r="AP34" s="256"/>
      <c r="AQ34" s="256"/>
      <c r="AR34" s="256"/>
      <c r="AS34" s="256"/>
      <c r="AT34" s="257"/>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23"/>
      <c r="C35" s="223"/>
      <c r="D35" s="224"/>
      <c r="E35" s="264"/>
      <c r="F35" s="265"/>
      <c r="G35" s="265"/>
      <c r="H35" s="265"/>
      <c r="I35" s="265"/>
      <c r="J35" s="301"/>
      <c r="K35" s="299"/>
      <c r="L35" s="299"/>
      <c r="M35" s="299"/>
      <c r="N35" s="299"/>
      <c r="O35" s="300"/>
      <c r="P35" s="291"/>
      <c r="Q35" s="291"/>
      <c r="R35" s="291"/>
      <c r="S35" s="291"/>
      <c r="T35" s="291"/>
      <c r="U35" s="292"/>
      <c r="V35" s="290"/>
      <c r="W35" s="291"/>
      <c r="X35" s="291"/>
      <c r="Y35" s="291"/>
      <c r="Z35" s="291"/>
      <c r="AA35" s="292"/>
      <c r="AB35" s="274"/>
      <c r="AC35" s="270"/>
      <c r="AD35" s="270"/>
      <c r="AE35" s="270"/>
      <c r="AF35" s="270"/>
      <c r="AG35" s="271"/>
      <c r="AH35" s="281"/>
      <c r="AI35" s="282"/>
      <c r="AJ35" s="282"/>
      <c r="AK35" s="282"/>
      <c r="AL35" s="282"/>
      <c r="AM35" s="283"/>
      <c r="AN35" s="8"/>
      <c r="AO35" s="255"/>
      <c r="AP35" s="256"/>
      <c r="AQ35" s="256"/>
      <c r="AR35" s="256"/>
      <c r="AS35" s="256"/>
      <c r="AT35" s="257"/>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23"/>
      <c r="C36" s="223"/>
      <c r="D36" s="224"/>
      <c r="E36" s="264"/>
      <c r="F36" s="265"/>
      <c r="G36" s="265"/>
      <c r="H36" s="265"/>
      <c r="I36" s="265"/>
      <c r="J36" s="301"/>
      <c r="K36" s="299"/>
      <c r="L36" s="299"/>
      <c r="M36" s="299"/>
      <c r="N36" s="299"/>
      <c r="O36" s="300"/>
      <c r="P36" s="291"/>
      <c r="Q36" s="291"/>
      <c r="R36" s="291"/>
      <c r="S36" s="291"/>
      <c r="T36" s="291"/>
      <c r="U36" s="292"/>
      <c r="V36" s="290"/>
      <c r="W36" s="291"/>
      <c r="X36" s="291"/>
      <c r="Y36" s="291"/>
      <c r="Z36" s="291"/>
      <c r="AA36" s="292"/>
      <c r="AB36" s="274"/>
      <c r="AC36" s="270"/>
      <c r="AD36" s="270"/>
      <c r="AE36" s="270"/>
      <c r="AF36" s="270"/>
      <c r="AG36" s="271"/>
      <c r="AH36" s="281"/>
      <c r="AI36" s="282"/>
      <c r="AJ36" s="282"/>
      <c r="AK36" s="282"/>
      <c r="AL36" s="282"/>
      <c r="AM36" s="283"/>
      <c r="AN36" s="8"/>
      <c r="AO36" s="255"/>
      <c r="AP36" s="256"/>
      <c r="AQ36" s="256"/>
      <c r="AR36" s="256"/>
      <c r="AS36" s="256"/>
      <c r="AT36" s="257"/>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23"/>
      <c r="C37" s="223"/>
      <c r="D37" s="224"/>
      <c r="E37" s="267"/>
      <c r="F37" s="268"/>
      <c r="G37" s="268"/>
      <c r="H37" s="268"/>
      <c r="I37" s="268"/>
      <c r="J37" s="302"/>
      <c r="K37" s="303"/>
      <c r="L37" s="303"/>
      <c r="M37" s="303"/>
      <c r="N37" s="303"/>
      <c r="O37" s="304"/>
      <c r="P37" s="294"/>
      <c r="Q37" s="294"/>
      <c r="R37" s="294"/>
      <c r="S37" s="294"/>
      <c r="T37" s="294"/>
      <c r="U37" s="295"/>
      <c r="V37" s="293"/>
      <c r="W37" s="294"/>
      <c r="X37" s="294"/>
      <c r="Y37" s="294"/>
      <c r="Z37" s="294"/>
      <c r="AA37" s="295"/>
      <c r="AB37" s="278"/>
      <c r="AC37" s="279"/>
      <c r="AD37" s="279"/>
      <c r="AE37" s="279"/>
      <c r="AF37" s="279"/>
      <c r="AG37" s="280"/>
      <c r="AH37" s="284"/>
      <c r="AI37" s="285"/>
      <c r="AJ37" s="285"/>
      <c r="AK37" s="285"/>
      <c r="AL37" s="285"/>
      <c r="AM37" s="286"/>
      <c r="AN37" s="8"/>
      <c r="AO37" s="258"/>
      <c r="AP37" s="259"/>
      <c r="AQ37" s="259"/>
      <c r="AR37" s="259"/>
      <c r="AS37" s="259"/>
      <c r="AT37" s="260"/>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23"/>
      <c r="C38" s="223"/>
      <c r="D38" s="224"/>
      <c r="E38" s="261" t="s">
        <v>159</v>
      </c>
      <c r="F38" s="262"/>
      <c r="G38" s="262"/>
      <c r="H38" s="262"/>
      <c r="I38" s="263"/>
      <c r="J38" s="305"/>
      <c r="K38" s="306"/>
      <c r="L38" s="306"/>
      <c r="M38" s="306"/>
      <c r="N38" s="306"/>
      <c r="O38" s="307"/>
      <c r="P38" s="305"/>
      <c r="Q38" s="306"/>
      <c r="R38" s="306"/>
      <c r="S38" s="306"/>
      <c r="T38" s="306"/>
      <c r="U38" s="307"/>
      <c r="V38" s="296"/>
      <c r="W38" s="297"/>
      <c r="X38" s="297"/>
      <c r="Y38" s="297"/>
      <c r="Z38" s="297"/>
      <c r="AA38" s="298"/>
      <c r="AB38" s="272"/>
      <c r="AC38" s="273"/>
      <c r="AD38" s="273"/>
      <c r="AE38" s="273"/>
      <c r="AF38" s="273"/>
      <c r="AG38" s="275"/>
      <c r="AH38" s="287"/>
      <c r="AI38" s="288"/>
      <c r="AJ38" s="288"/>
      <c r="AK38" s="288"/>
      <c r="AL38" s="288"/>
      <c r="AM38" s="289"/>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23"/>
      <c r="C39" s="223"/>
      <c r="D39" s="224"/>
      <c r="E39" s="264"/>
      <c r="F39" s="265"/>
      <c r="G39" s="265"/>
      <c r="H39" s="265"/>
      <c r="I39" s="266"/>
      <c r="J39" s="301"/>
      <c r="K39" s="299"/>
      <c r="L39" s="299"/>
      <c r="M39" s="299"/>
      <c r="N39" s="299"/>
      <c r="O39" s="300"/>
      <c r="P39" s="301"/>
      <c r="Q39" s="299"/>
      <c r="R39" s="299"/>
      <c r="S39" s="299"/>
      <c r="T39" s="299"/>
      <c r="U39" s="300"/>
      <c r="V39" s="290"/>
      <c r="W39" s="291"/>
      <c r="X39" s="291"/>
      <c r="Y39" s="291"/>
      <c r="Z39" s="291"/>
      <c r="AA39" s="292"/>
      <c r="AB39" s="274"/>
      <c r="AC39" s="270"/>
      <c r="AD39" s="270"/>
      <c r="AE39" s="270"/>
      <c r="AF39" s="270"/>
      <c r="AG39" s="271"/>
      <c r="AH39" s="281"/>
      <c r="AI39" s="282"/>
      <c r="AJ39" s="282"/>
      <c r="AK39" s="282"/>
      <c r="AL39" s="282"/>
      <c r="AM39" s="283"/>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23"/>
      <c r="C40" s="223"/>
      <c r="D40" s="224"/>
      <c r="E40" s="264"/>
      <c r="F40" s="265"/>
      <c r="G40" s="265"/>
      <c r="H40" s="265"/>
      <c r="I40" s="266"/>
      <c r="J40" s="301"/>
      <c r="K40" s="299"/>
      <c r="L40" s="299"/>
      <c r="M40" s="299"/>
      <c r="N40" s="299"/>
      <c r="O40" s="300"/>
      <c r="P40" s="301"/>
      <c r="Q40" s="299"/>
      <c r="R40" s="299"/>
      <c r="S40" s="299"/>
      <c r="T40" s="299"/>
      <c r="U40" s="300"/>
      <c r="V40" s="290"/>
      <c r="W40" s="291"/>
      <c r="X40" s="291"/>
      <c r="Y40" s="291"/>
      <c r="Z40" s="291"/>
      <c r="AA40" s="292"/>
      <c r="AB40" s="274"/>
      <c r="AC40" s="270"/>
      <c r="AD40" s="270"/>
      <c r="AE40" s="270"/>
      <c r="AF40" s="270"/>
      <c r="AG40" s="271"/>
      <c r="AH40" s="281"/>
      <c r="AI40" s="282"/>
      <c r="AJ40" s="282"/>
      <c r="AK40" s="282"/>
      <c r="AL40" s="282"/>
      <c r="AM40" s="283"/>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23"/>
      <c r="C41" s="223"/>
      <c r="D41" s="224"/>
      <c r="E41" s="264"/>
      <c r="F41" s="265"/>
      <c r="G41" s="265"/>
      <c r="H41" s="265"/>
      <c r="I41" s="266"/>
      <c r="J41" s="301"/>
      <c r="K41" s="299"/>
      <c r="L41" s="299"/>
      <c r="M41" s="299"/>
      <c r="N41" s="299"/>
      <c r="O41" s="300"/>
      <c r="P41" s="301"/>
      <c r="Q41" s="299"/>
      <c r="R41" s="299"/>
      <c r="S41" s="299"/>
      <c r="T41" s="299"/>
      <c r="U41" s="300"/>
      <c r="V41" s="290"/>
      <c r="W41" s="291"/>
      <c r="X41" s="291"/>
      <c r="Y41" s="291"/>
      <c r="Z41" s="291"/>
      <c r="AA41" s="292"/>
      <c r="AB41" s="274"/>
      <c r="AC41" s="270"/>
      <c r="AD41" s="270"/>
      <c r="AE41" s="270"/>
      <c r="AF41" s="270"/>
      <c r="AG41" s="271"/>
      <c r="AH41" s="281"/>
      <c r="AI41" s="282"/>
      <c r="AJ41" s="282"/>
      <c r="AK41" s="282"/>
      <c r="AL41" s="282"/>
      <c r="AM41" s="283"/>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23"/>
      <c r="C42" s="223"/>
      <c r="D42" s="224"/>
      <c r="E42" s="264"/>
      <c r="F42" s="265"/>
      <c r="G42" s="265"/>
      <c r="H42" s="265"/>
      <c r="I42" s="266"/>
      <c r="J42" s="301"/>
      <c r="K42" s="299"/>
      <c r="L42" s="299"/>
      <c r="M42" s="299"/>
      <c r="N42" s="299"/>
      <c r="O42" s="300"/>
      <c r="P42" s="301"/>
      <c r="Q42" s="299"/>
      <c r="R42" s="299"/>
      <c r="S42" s="299"/>
      <c r="T42" s="299"/>
      <c r="U42" s="300"/>
      <c r="V42" s="290"/>
      <c r="W42" s="291"/>
      <c r="X42" s="291"/>
      <c r="Y42" s="291"/>
      <c r="Z42" s="291"/>
      <c r="AA42" s="292"/>
      <c r="AB42" s="274"/>
      <c r="AC42" s="270"/>
      <c r="AD42" s="270"/>
      <c r="AE42" s="270"/>
      <c r="AF42" s="270"/>
      <c r="AG42" s="271"/>
      <c r="AH42" s="281"/>
      <c r="AI42" s="282"/>
      <c r="AJ42" s="282"/>
      <c r="AK42" s="282"/>
      <c r="AL42" s="282"/>
      <c r="AM42" s="283"/>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23"/>
      <c r="C43" s="223"/>
      <c r="D43" s="224"/>
      <c r="E43" s="264"/>
      <c r="F43" s="265"/>
      <c r="G43" s="265"/>
      <c r="H43" s="265"/>
      <c r="I43" s="266"/>
      <c r="J43" s="301"/>
      <c r="K43" s="299"/>
      <c r="L43" s="299"/>
      <c r="M43" s="299"/>
      <c r="N43" s="299"/>
      <c r="O43" s="300"/>
      <c r="P43" s="301"/>
      <c r="Q43" s="299"/>
      <c r="R43" s="299"/>
      <c r="S43" s="299"/>
      <c r="T43" s="299"/>
      <c r="U43" s="300"/>
      <c r="V43" s="290"/>
      <c r="W43" s="291"/>
      <c r="X43" s="291"/>
      <c r="Y43" s="291"/>
      <c r="Z43" s="291"/>
      <c r="AA43" s="292"/>
      <c r="AB43" s="274"/>
      <c r="AC43" s="270"/>
      <c r="AD43" s="270"/>
      <c r="AE43" s="270"/>
      <c r="AF43" s="270"/>
      <c r="AG43" s="271"/>
      <c r="AH43" s="281"/>
      <c r="AI43" s="282"/>
      <c r="AJ43" s="282"/>
      <c r="AK43" s="282"/>
      <c r="AL43" s="282"/>
      <c r="AM43" s="283"/>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23"/>
      <c r="C44" s="223"/>
      <c r="D44" s="224"/>
      <c r="E44" s="264"/>
      <c r="F44" s="265"/>
      <c r="G44" s="265"/>
      <c r="H44" s="265"/>
      <c r="I44" s="266"/>
      <c r="J44" s="301"/>
      <c r="K44" s="299"/>
      <c r="L44" s="299"/>
      <c r="M44" s="299"/>
      <c r="N44" s="299"/>
      <c r="O44" s="300"/>
      <c r="P44" s="301"/>
      <c r="Q44" s="299"/>
      <c r="R44" s="299"/>
      <c r="S44" s="299"/>
      <c r="T44" s="299"/>
      <c r="U44" s="300"/>
      <c r="V44" s="290"/>
      <c r="W44" s="291"/>
      <c r="X44" s="291"/>
      <c r="Y44" s="291"/>
      <c r="Z44" s="291"/>
      <c r="AA44" s="292"/>
      <c r="AB44" s="274"/>
      <c r="AC44" s="270"/>
      <c r="AD44" s="270"/>
      <c r="AE44" s="270"/>
      <c r="AF44" s="270"/>
      <c r="AG44" s="271"/>
      <c r="AH44" s="281"/>
      <c r="AI44" s="282"/>
      <c r="AJ44" s="282"/>
      <c r="AK44" s="282"/>
      <c r="AL44" s="282"/>
      <c r="AM44" s="283"/>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23"/>
      <c r="C45" s="223"/>
      <c r="D45" s="224"/>
      <c r="E45" s="267"/>
      <c r="F45" s="268"/>
      <c r="G45" s="268"/>
      <c r="H45" s="268"/>
      <c r="I45" s="269"/>
      <c r="J45" s="302"/>
      <c r="K45" s="303"/>
      <c r="L45" s="303"/>
      <c r="M45" s="303"/>
      <c r="N45" s="303"/>
      <c r="O45" s="304"/>
      <c r="P45" s="302"/>
      <c r="Q45" s="303"/>
      <c r="R45" s="303"/>
      <c r="S45" s="303"/>
      <c r="T45" s="303"/>
      <c r="U45" s="304"/>
      <c r="V45" s="293"/>
      <c r="W45" s="294"/>
      <c r="X45" s="294"/>
      <c r="Y45" s="294"/>
      <c r="Z45" s="294"/>
      <c r="AA45" s="295"/>
      <c r="AB45" s="278"/>
      <c r="AC45" s="279"/>
      <c r="AD45" s="279"/>
      <c r="AE45" s="279"/>
      <c r="AF45" s="279"/>
      <c r="AG45" s="280"/>
      <c r="AH45" s="284"/>
      <c r="AI45" s="285"/>
      <c r="AJ45" s="285"/>
      <c r="AK45" s="285"/>
      <c r="AL45" s="285"/>
      <c r="AM45" s="286"/>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61" t="s">
        <v>160</v>
      </c>
      <c r="K46" s="262"/>
      <c r="L46" s="262"/>
      <c r="M46" s="262"/>
      <c r="N46" s="262"/>
      <c r="O46" s="263"/>
      <c r="P46" s="261" t="s">
        <v>161</v>
      </c>
      <c r="Q46" s="262"/>
      <c r="R46" s="262"/>
      <c r="S46" s="262"/>
      <c r="T46" s="262"/>
      <c r="U46" s="263"/>
      <c r="V46" s="261" t="s">
        <v>162</v>
      </c>
      <c r="W46" s="262"/>
      <c r="X46" s="262"/>
      <c r="Y46" s="262"/>
      <c r="Z46" s="262"/>
      <c r="AA46" s="263"/>
      <c r="AB46" s="261" t="s">
        <v>163</v>
      </c>
      <c r="AC46" s="277"/>
      <c r="AD46" s="262"/>
      <c r="AE46" s="262"/>
      <c r="AF46" s="262"/>
      <c r="AG46" s="263"/>
      <c r="AH46" s="261" t="s">
        <v>164</v>
      </c>
      <c r="AI46" s="262"/>
      <c r="AJ46" s="262"/>
      <c r="AK46" s="262"/>
      <c r="AL46" s="262"/>
      <c r="AM46" s="263"/>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264"/>
      <c r="K47" s="265"/>
      <c r="L47" s="265"/>
      <c r="M47" s="265"/>
      <c r="N47" s="265"/>
      <c r="O47" s="266"/>
      <c r="P47" s="264"/>
      <c r="Q47" s="265"/>
      <c r="R47" s="265"/>
      <c r="S47" s="265"/>
      <c r="T47" s="265"/>
      <c r="U47" s="266"/>
      <c r="V47" s="264"/>
      <c r="W47" s="265"/>
      <c r="X47" s="265"/>
      <c r="Y47" s="265"/>
      <c r="Z47" s="265"/>
      <c r="AA47" s="266"/>
      <c r="AB47" s="264"/>
      <c r="AC47" s="265"/>
      <c r="AD47" s="265"/>
      <c r="AE47" s="265"/>
      <c r="AF47" s="265"/>
      <c r="AG47" s="266"/>
      <c r="AH47" s="264"/>
      <c r="AI47" s="265"/>
      <c r="AJ47" s="265"/>
      <c r="AK47" s="265"/>
      <c r="AL47" s="265"/>
      <c r="AM47" s="266"/>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264"/>
      <c r="K48" s="265"/>
      <c r="L48" s="265"/>
      <c r="M48" s="265"/>
      <c r="N48" s="265"/>
      <c r="O48" s="266"/>
      <c r="P48" s="264"/>
      <c r="Q48" s="265"/>
      <c r="R48" s="265"/>
      <c r="S48" s="265"/>
      <c r="T48" s="265"/>
      <c r="U48" s="266"/>
      <c r="V48" s="264"/>
      <c r="W48" s="265"/>
      <c r="X48" s="265"/>
      <c r="Y48" s="265"/>
      <c r="Z48" s="265"/>
      <c r="AA48" s="266"/>
      <c r="AB48" s="264"/>
      <c r="AC48" s="265"/>
      <c r="AD48" s="265"/>
      <c r="AE48" s="265"/>
      <c r="AF48" s="265"/>
      <c r="AG48" s="266"/>
      <c r="AH48" s="264"/>
      <c r="AI48" s="265"/>
      <c r="AJ48" s="265"/>
      <c r="AK48" s="265"/>
      <c r="AL48" s="265"/>
      <c r="AM48" s="266"/>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264"/>
      <c r="K49" s="265"/>
      <c r="L49" s="265"/>
      <c r="M49" s="265"/>
      <c r="N49" s="265"/>
      <c r="O49" s="266"/>
      <c r="P49" s="264"/>
      <c r="Q49" s="265"/>
      <c r="R49" s="265"/>
      <c r="S49" s="265"/>
      <c r="T49" s="265"/>
      <c r="U49" s="266"/>
      <c r="V49" s="264"/>
      <c r="W49" s="265"/>
      <c r="X49" s="265"/>
      <c r="Y49" s="265"/>
      <c r="Z49" s="265"/>
      <c r="AA49" s="266"/>
      <c r="AB49" s="264"/>
      <c r="AC49" s="265"/>
      <c r="AD49" s="265"/>
      <c r="AE49" s="265"/>
      <c r="AF49" s="265"/>
      <c r="AG49" s="266"/>
      <c r="AH49" s="264"/>
      <c r="AI49" s="265"/>
      <c r="AJ49" s="265"/>
      <c r="AK49" s="265"/>
      <c r="AL49" s="265"/>
      <c r="AM49" s="266"/>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264"/>
      <c r="K50" s="265"/>
      <c r="L50" s="265"/>
      <c r="M50" s="265"/>
      <c r="N50" s="265"/>
      <c r="O50" s="266"/>
      <c r="P50" s="264"/>
      <c r="Q50" s="265"/>
      <c r="R50" s="265"/>
      <c r="S50" s="265"/>
      <c r="T50" s="265"/>
      <c r="U50" s="266"/>
      <c r="V50" s="264"/>
      <c r="W50" s="265"/>
      <c r="X50" s="265"/>
      <c r="Y50" s="265"/>
      <c r="Z50" s="265"/>
      <c r="AA50" s="266"/>
      <c r="AB50" s="264"/>
      <c r="AC50" s="265"/>
      <c r="AD50" s="265"/>
      <c r="AE50" s="265"/>
      <c r="AF50" s="265"/>
      <c r="AG50" s="266"/>
      <c r="AH50" s="264"/>
      <c r="AI50" s="265"/>
      <c r="AJ50" s="265"/>
      <c r="AK50" s="265"/>
      <c r="AL50" s="265"/>
      <c r="AM50" s="266"/>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267"/>
      <c r="K51" s="268"/>
      <c r="L51" s="268"/>
      <c r="M51" s="268"/>
      <c r="N51" s="268"/>
      <c r="O51" s="269"/>
      <c r="P51" s="267"/>
      <c r="Q51" s="268"/>
      <c r="R51" s="268"/>
      <c r="S51" s="268"/>
      <c r="T51" s="268"/>
      <c r="U51" s="269"/>
      <c r="V51" s="267"/>
      <c r="W51" s="268"/>
      <c r="X51" s="268"/>
      <c r="Y51" s="268"/>
      <c r="Z51" s="268"/>
      <c r="AA51" s="269"/>
      <c r="AB51" s="267"/>
      <c r="AC51" s="268"/>
      <c r="AD51" s="268"/>
      <c r="AE51" s="268"/>
      <c r="AF51" s="268"/>
      <c r="AG51" s="269"/>
      <c r="AH51" s="267"/>
      <c r="AI51" s="268"/>
      <c r="AJ51" s="268"/>
      <c r="AK51" s="268"/>
      <c r="AL51" s="268"/>
      <c r="AM51" s="269"/>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309" t="s">
        <v>165</v>
      </c>
      <c r="C1" s="309"/>
      <c r="D1" s="309"/>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166</v>
      </c>
      <c r="D3" s="49" t="s">
        <v>132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167</v>
      </c>
      <c r="C4" s="50" t="s">
        <v>168</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138</v>
      </c>
      <c r="C5" s="50" t="s">
        <v>169</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170</v>
      </c>
      <c r="C6" s="50" t="s">
        <v>171</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172</v>
      </c>
      <c r="C7" s="50" t="s">
        <v>173</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117</v>
      </c>
      <c r="C8" s="50" t="s">
        <v>174</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1" zoomScale="80" zoomScaleNormal="80" workbookViewId="0">
      <selection activeCell="B22" sqref="B22:B27"/>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11" t="s">
        <v>175</v>
      </c>
      <c r="C1" s="311"/>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176</v>
      </c>
      <c r="C3" s="34" t="s">
        <v>177</v>
      </c>
      <c r="D3" s="58"/>
      <c r="E3" s="58"/>
      <c r="F3" s="35"/>
      <c r="G3" s="8"/>
      <c r="H3" s="8"/>
      <c r="I3" s="8"/>
      <c r="J3" s="8"/>
      <c r="K3" s="8"/>
      <c r="L3" s="8"/>
      <c r="M3" s="8"/>
      <c r="N3" s="8"/>
      <c r="O3" s="8"/>
      <c r="P3" s="8"/>
      <c r="Q3" s="8"/>
      <c r="R3" s="8"/>
      <c r="S3" s="8"/>
      <c r="T3" s="8"/>
      <c r="U3" s="8"/>
      <c r="V3" s="8"/>
      <c r="W3" s="8"/>
    </row>
    <row r="4" spans="1:23" ht="32.4" x14ac:dyDescent="0.3">
      <c r="A4" s="23" t="s">
        <v>178</v>
      </c>
      <c r="B4" s="312" t="s">
        <v>179</v>
      </c>
      <c r="C4" s="36" t="s">
        <v>180</v>
      </c>
      <c r="D4" s="57"/>
      <c r="E4" s="57"/>
      <c r="F4" s="35"/>
      <c r="G4" s="8"/>
      <c r="H4" s="8"/>
      <c r="I4" s="8"/>
      <c r="J4" s="8"/>
      <c r="K4" s="8"/>
      <c r="L4" s="8"/>
      <c r="M4" s="8"/>
      <c r="N4" s="8"/>
      <c r="O4" s="8"/>
      <c r="P4" s="8"/>
      <c r="Q4" s="8"/>
      <c r="R4" s="8"/>
      <c r="S4" s="8"/>
      <c r="T4" s="8"/>
      <c r="U4" s="8"/>
      <c r="V4" s="8"/>
      <c r="W4" s="8"/>
    </row>
    <row r="5" spans="1:23" ht="32.4" x14ac:dyDescent="0.3">
      <c r="A5" s="23" t="s">
        <v>139</v>
      </c>
      <c r="B5" s="312"/>
      <c r="C5" s="37" t="s">
        <v>181</v>
      </c>
      <c r="D5" s="57"/>
      <c r="E5" s="57"/>
      <c r="F5" s="35"/>
      <c r="G5" s="8"/>
      <c r="H5" s="8"/>
      <c r="I5" s="8"/>
      <c r="J5" s="8"/>
      <c r="K5" s="8"/>
      <c r="L5" s="8"/>
      <c r="M5" s="8"/>
      <c r="N5" s="8"/>
      <c r="O5" s="8"/>
      <c r="P5" s="8"/>
      <c r="Q5" s="8"/>
      <c r="R5" s="8"/>
      <c r="S5" s="8"/>
      <c r="T5" s="8"/>
      <c r="U5" s="8"/>
      <c r="V5" s="8"/>
      <c r="W5" s="8"/>
    </row>
    <row r="6" spans="1:23" ht="32.4" x14ac:dyDescent="0.3">
      <c r="A6" s="23" t="s">
        <v>118</v>
      </c>
      <c r="B6" s="312"/>
      <c r="C6" s="37" t="s">
        <v>182</v>
      </c>
      <c r="D6" s="57"/>
      <c r="E6" s="57"/>
      <c r="F6" s="35"/>
      <c r="G6" s="8"/>
      <c r="H6" s="8"/>
      <c r="I6" s="8"/>
      <c r="J6" s="8"/>
      <c r="K6" s="8"/>
      <c r="L6" s="8"/>
      <c r="M6" s="8"/>
      <c r="N6" s="8"/>
      <c r="O6" s="8"/>
      <c r="P6" s="8"/>
      <c r="Q6" s="8"/>
      <c r="R6" s="8"/>
      <c r="S6" s="8"/>
      <c r="T6" s="8"/>
      <c r="U6" s="8"/>
      <c r="V6" s="8"/>
      <c r="W6" s="8"/>
    </row>
    <row r="7" spans="1:23" ht="32.4" x14ac:dyDescent="0.3">
      <c r="A7" s="23" t="s">
        <v>183</v>
      </c>
      <c r="B7" s="312"/>
      <c r="C7" s="37" t="s">
        <v>184</v>
      </c>
      <c r="D7" s="57"/>
      <c r="E7" s="57"/>
      <c r="F7" s="35"/>
      <c r="G7" s="8"/>
      <c r="H7" s="8"/>
      <c r="I7" s="8"/>
      <c r="J7" s="8"/>
      <c r="K7" s="8"/>
      <c r="L7" s="8"/>
      <c r="M7" s="8"/>
      <c r="N7" s="8"/>
      <c r="O7" s="8"/>
      <c r="P7" s="8"/>
      <c r="Q7" s="8"/>
      <c r="R7" s="8"/>
      <c r="S7" s="8"/>
      <c r="T7" s="8"/>
      <c r="U7" s="8"/>
      <c r="V7" s="8"/>
      <c r="W7" s="8"/>
    </row>
    <row r="8" spans="1:23" ht="20.399999999999999" x14ac:dyDescent="0.3">
      <c r="A8" s="23"/>
      <c r="B8" s="312"/>
      <c r="C8" s="37" t="s">
        <v>185</v>
      </c>
      <c r="D8" s="57"/>
      <c r="E8" s="57"/>
      <c r="F8" s="38"/>
      <c r="G8" s="8"/>
      <c r="H8" s="8"/>
      <c r="I8" s="8"/>
      <c r="J8" s="8"/>
      <c r="K8" s="8"/>
      <c r="L8" s="8"/>
      <c r="M8" s="8"/>
      <c r="N8" s="8"/>
      <c r="O8" s="8"/>
      <c r="P8" s="8"/>
      <c r="Q8" s="8"/>
      <c r="R8" s="8"/>
      <c r="S8" s="8"/>
      <c r="T8" s="8"/>
      <c r="U8" s="8"/>
      <c r="V8" s="8"/>
      <c r="W8" s="8"/>
    </row>
    <row r="9" spans="1:23" ht="18" x14ac:dyDescent="0.3">
      <c r="A9" s="23"/>
      <c r="B9" s="312"/>
      <c r="C9" s="39" t="s">
        <v>186</v>
      </c>
      <c r="D9" s="57"/>
      <c r="E9" s="57"/>
      <c r="F9" s="24"/>
      <c r="G9" s="8"/>
      <c r="H9" s="8"/>
      <c r="I9" s="8"/>
      <c r="J9" s="8"/>
      <c r="K9" s="8"/>
      <c r="L9" s="8"/>
      <c r="M9" s="8"/>
      <c r="N9" s="8"/>
      <c r="O9" s="8"/>
      <c r="P9" s="8"/>
      <c r="Q9" s="8"/>
      <c r="R9" s="8"/>
      <c r="S9" s="8"/>
      <c r="T9" s="8"/>
      <c r="U9" s="8"/>
      <c r="V9" s="8"/>
      <c r="W9" s="8"/>
    </row>
    <row r="10" spans="1:23" ht="33.75" customHeight="1" x14ac:dyDescent="0.3">
      <c r="A10" s="23"/>
      <c r="B10" s="313" t="s">
        <v>187</v>
      </c>
      <c r="C10" s="40" t="s">
        <v>188</v>
      </c>
      <c r="D10" s="57"/>
      <c r="E10" s="57"/>
      <c r="F10" s="23" t="s">
        <v>189</v>
      </c>
      <c r="G10" s="8"/>
      <c r="H10" s="8"/>
      <c r="I10" s="8"/>
      <c r="J10" s="8"/>
      <c r="K10" s="8"/>
      <c r="L10" s="8"/>
      <c r="M10" s="8"/>
      <c r="N10" s="8"/>
      <c r="O10" s="8"/>
      <c r="P10" s="8"/>
      <c r="Q10" s="8"/>
      <c r="R10" s="8"/>
      <c r="S10" s="8"/>
      <c r="T10" s="8"/>
      <c r="U10" s="8"/>
      <c r="V10" s="8"/>
      <c r="W10" s="8"/>
    </row>
    <row r="11" spans="1:23" ht="18" x14ac:dyDescent="0.3">
      <c r="A11" s="23"/>
      <c r="B11" s="313"/>
      <c r="C11" s="41" t="s">
        <v>190</v>
      </c>
      <c r="D11" s="57"/>
      <c r="E11" s="57"/>
      <c r="F11" s="23" t="s">
        <v>191</v>
      </c>
      <c r="G11" s="8"/>
      <c r="H11" s="8"/>
      <c r="I11" s="8"/>
      <c r="J11" s="8"/>
      <c r="K11" s="8"/>
      <c r="L11" s="8"/>
      <c r="M11" s="8"/>
      <c r="N11" s="8"/>
      <c r="O11" s="8"/>
      <c r="P11" s="8"/>
      <c r="Q11" s="8"/>
      <c r="R11" s="8"/>
      <c r="S11" s="8"/>
      <c r="T11" s="8"/>
      <c r="U11" s="8"/>
      <c r="V11" s="8"/>
      <c r="W11" s="8"/>
    </row>
    <row r="12" spans="1:23" ht="18" x14ac:dyDescent="0.3">
      <c r="A12" s="23"/>
      <c r="B12" s="313"/>
      <c r="C12" s="41" t="s">
        <v>192</v>
      </c>
      <c r="D12" s="57"/>
      <c r="E12" s="57"/>
      <c r="F12" s="23" t="s">
        <v>193</v>
      </c>
      <c r="G12" s="8"/>
      <c r="H12" s="8"/>
      <c r="I12" s="8"/>
      <c r="J12" s="8"/>
      <c r="K12" s="8"/>
      <c r="L12" s="8"/>
      <c r="M12" s="8"/>
      <c r="N12" s="8"/>
      <c r="O12" s="8"/>
      <c r="P12" s="8"/>
      <c r="Q12" s="8"/>
      <c r="R12" s="8"/>
      <c r="S12" s="8"/>
      <c r="T12" s="8"/>
      <c r="U12" s="8"/>
      <c r="V12" s="8"/>
      <c r="W12" s="8"/>
    </row>
    <row r="13" spans="1:23" ht="18" x14ac:dyDescent="0.3">
      <c r="A13" s="23"/>
      <c r="B13" s="313"/>
      <c r="C13" s="41" t="s">
        <v>194</v>
      </c>
      <c r="D13" s="57"/>
      <c r="E13" s="57"/>
      <c r="F13" s="23" t="s">
        <v>195</v>
      </c>
      <c r="G13" s="8"/>
      <c r="H13" s="8"/>
      <c r="I13" s="8"/>
      <c r="J13" s="8"/>
      <c r="K13" s="8"/>
      <c r="L13" s="8"/>
      <c r="M13" s="8"/>
      <c r="N13" s="8"/>
      <c r="O13" s="8"/>
      <c r="P13" s="8"/>
      <c r="Q13" s="8"/>
      <c r="R13" s="8"/>
      <c r="S13" s="8"/>
      <c r="T13" s="8"/>
      <c r="U13" s="8"/>
      <c r="V13" s="8"/>
      <c r="W13" s="8"/>
    </row>
    <row r="14" spans="1:23" ht="36" x14ac:dyDescent="0.3">
      <c r="A14" s="23"/>
      <c r="B14" s="313"/>
      <c r="C14" s="41" t="s">
        <v>196</v>
      </c>
      <c r="D14" s="57"/>
      <c r="E14" s="57"/>
      <c r="F14" s="23" t="s">
        <v>197</v>
      </c>
      <c r="G14" s="8"/>
      <c r="H14" s="8"/>
      <c r="I14" s="8"/>
      <c r="J14" s="8"/>
      <c r="K14" s="8"/>
      <c r="L14" s="8"/>
      <c r="M14" s="8"/>
      <c r="N14" s="8"/>
      <c r="O14" s="8"/>
      <c r="P14" s="8"/>
      <c r="Q14" s="8"/>
      <c r="R14" s="8"/>
      <c r="S14" s="8"/>
      <c r="T14" s="8"/>
      <c r="U14" s="8"/>
      <c r="V14" s="8"/>
      <c r="W14" s="8"/>
    </row>
    <row r="15" spans="1:23" ht="36" x14ac:dyDescent="0.3">
      <c r="A15" s="23"/>
      <c r="B15" s="313"/>
      <c r="C15" s="42" t="s">
        <v>198</v>
      </c>
      <c r="D15" s="57"/>
      <c r="E15" s="57"/>
      <c r="F15" s="23"/>
      <c r="G15" s="8"/>
      <c r="H15" s="8"/>
      <c r="I15" s="8"/>
      <c r="J15" s="8"/>
      <c r="K15" s="8"/>
      <c r="L15" s="8"/>
      <c r="M15" s="8"/>
      <c r="N15" s="8"/>
      <c r="O15" s="8"/>
      <c r="P15" s="8"/>
      <c r="Q15" s="8"/>
    </row>
    <row r="16" spans="1:23" ht="18" x14ac:dyDescent="0.3">
      <c r="A16" s="23"/>
      <c r="B16" s="314" t="s">
        <v>199</v>
      </c>
      <c r="C16" s="40" t="s">
        <v>200</v>
      </c>
      <c r="D16" s="57"/>
      <c r="E16" s="57"/>
      <c r="F16" s="23"/>
      <c r="G16" s="8"/>
      <c r="H16" s="8"/>
      <c r="I16" s="8"/>
      <c r="J16" s="8"/>
      <c r="K16" s="8"/>
      <c r="L16" s="8"/>
      <c r="M16" s="8"/>
      <c r="N16" s="8"/>
      <c r="O16" s="8"/>
      <c r="P16" s="8"/>
      <c r="Q16" s="8"/>
    </row>
    <row r="17" spans="1:17" ht="36" x14ac:dyDescent="0.3">
      <c r="A17" s="23"/>
      <c r="B17" s="314"/>
      <c r="C17" s="41" t="s">
        <v>201</v>
      </c>
      <c r="D17" s="57"/>
      <c r="E17" s="57"/>
      <c r="F17" s="25"/>
      <c r="G17" s="8"/>
      <c r="H17" s="8"/>
      <c r="I17" s="8"/>
      <c r="J17" s="8"/>
      <c r="K17" s="8"/>
      <c r="L17" s="8"/>
      <c r="M17" s="8"/>
      <c r="N17" s="8"/>
      <c r="O17" s="8"/>
      <c r="P17" s="8"/>
      <c r="Q17" s="8"/>
    </row>
    <row r="18" spans="1:17" ht="36" x14ac:dyDescent="0.3">
      <c r="A18" s="23"/>
      <c r="B18" s="314"/>
      <c r="C18" s="41" t="s">
        <v>202</v>
      </c>
      <c r="D18" s="57"/>
      <c r="E18" s="57"/>
      <c r="F18" s="25"/>
      <c r="G18" s="8"/>
      <c r="H18" s="8"/>
      <c r="I18" s="8"/>
      <c r="J18" s="8"/>
      <c r="K18" s="8"/>
      <c r="L18" s="8"/>
      <c r="M18" s="8"/>
      <c r="N18" s="8"/>
      <c r="O18" s="8"/>
      <c r="P18" s="8"/>
      <c r="Q18" s="8"/>
    </row>
    <row r="19" spans="1:17" ht="18" x14ac:dyDescent="0.3">
      <c r="A19" s="23"/>
      <c r="B19" s="314"/>
      <c r="C19" s="41" t="s">
        <v>203</v>
      </c>
      <c r="D19" s="57"/>
      <c r="E19" s="57"/>
      <c r="F19" s="25"/>
      <c r="G19" s="8"/>
      <c r="H19" s="8"/>
      <c r="I19" s="8"/>
      <c r="J19" s="8"/>
      <c r="K19" s="8"/>
      <c r="L19" s="8"/>
      <c r="M19" s="8"/>
      <c r="N19" s="8"/>
      <c r="O19" s="8"/>
      <c r="P19" s="8"/>
      <c r="Q19" s="8"/>
    </row>
    <row r="20" spans="1:17" ht="36" x14ac:dyDescent="0.3">
      <c r="A20" s="23"/>
      <c r="B20" s="314"/>
      <c r="C20" s="41" t="s">
        <v>204</v>
      </c>
      <c r="D20" s="57"/>
      <c r="E20" s="57"/>
      <c r="F20" s="25"/>
      <c r="G20" s="8"/>
      <c r="H20" s="8"/>
      <c r="I20" s="8"/>
      <c r="J20" s="8"/>
      <c r="K20" s="8"/>
      <c r="L20" s="8"/>
      <c r="M20" s="8"/>
      <c r="N20" s="8"/>
      <c r="O20" s="8"/>
      <c r="P20" s="8"/>
      <c r="Q20" s="8"/>
    </row>
    <row r="21" spans="1:17" ht="36" x14ac:dyDescent="0.3">
      <c r="A21" s="23"/>
      <c r="B21" s="314"/>
      <c r="C21" s="42" t="s">
        <v>205</v>
      </c>
      <c r="D21" s="57"/>
      <c r="E21" s="57"/>
      <c r="F21" s="43"/>
      <c r="G21" s="8"/>
      <c r="H21" s="8"/>
      <c r="I21" s="8"/>
      <c r="J21" s="8"/>
      <c r="K21" s="8"/>
      <c r="L21" s="8"/>
      <c r="M21" s="8"/>
      <c r="N21" s="8"/>
      <c r="O21" s="8"/>
      <c r="P21" s="8"/>
      <c r="Q21" s="8"/>
    </row>
    <row r="22" spans="1:17" ht="20.399999999999999" x14ac:dyDescent="0.3">
      <c r="A22" s="23"/>
      <c r="B22" s="315" t="s">
        <v>206</v>
      </c>
      <c r="C22" s="40" t="s">
        <v>207</v>
      </c>
      <c r="D22" s="57"/>
      <c r="E22" s="57"/>
      <c r="F22" s="43"/>
      <c r="G22" s="8"/>
      <c r="H22" s="8"/>
      <c r="I22" s="8"/>
      <c r="J22" s="8"/>
      <c r="K22" s="8"/>
      <c r="L22" s="8"/>
      <c r="M22" s="8"/>
      <c r="N22" s="8"/>
      <c r="O22" s="8"/>
      <c r="P22" s="8"/>
      <c r="Q22" s="8"/>
    </row>
    <row r="23" spans="1:17" ht="36" x14ac:dyDescent="0.3">
      <c r="A23" s="23"/>
      <c r="B23" s="315"/>
      <c r="C23" s="41" t="s">
        <v>208</v>
      </c>
      <c r="D23" s="57"/>
      <c r="E23" s="57"/>
      <c r="F23" s="43"/>
      <c r="G23" s="8"/>
      <c r="H23" s="8"/>
      <c r="I23" s="8"/>
      <c r="J23" s="8"/>
      <c r="K23" s="8"/>
      <c r="L23" s="8"/>
      <c r="M23" s="8"/>
      <c r="N23" s="8"/>
      <c r="O23" s="8"/>
      <c r="P23" s="8"/>
      <c r="Q23" s="8"/>
    </row>
    <row r="24" spans="1:17" ht="36" x14ac:dyDescent="0.3">
      <c r="A24" s="23"/>
      <c r="B24" s="315"/>
      <c r="C24" s="41" t="s">
        <v>209</v>
      </c>
      <c r="D24" s="57"/>
      <c r="E24" s="57"/>
      <c r="F24" s="43"/>
      <c r="G24" s="8"/>
      <c r="H24" s="8"/>
      <c r="I24" s="8"/>
      <c r="J24" s="8"/>
      <c r="K24" s="8"/>
      <c r="L24" s="8"/>
      <c r="M24" s="8"/>
      <c r="N24" s="8"/>
      <c r="O24" s="8"/>
      <c r="P24" s="8"/>
      <c r="Q24" s="8"/>
    </row>
    <row r="25" spans="1:17" ht="20.399999999999999" x14ac:dyDescent="0.3">
      <c r="A25" s="23"/>
      <c r="B25" s="315"/>
      <c r="C25" s="41" t="s">
        <v>210</v>
      </c>
      <c r="D25" s="57"/>
      <c r="E25" s="57"/>
      <c r="F25" s="43"/>
      <c r="G25" s="8"/>
      <c r="H25" s="8"/>
      <c r="I25" s="8"/>
      <c r="J25" s="8"/>
      <c r="K25" s="8"/>
      <c r="L25" s="8"/>
      <c r="M25" s="8"/>
      <c r="N25" s="8"/>
      <c r="O25" s="8"/>
      <c r="P25" s="8"/>
      <c r="Q25" s="8"/>
    </row>
    <row r="26" spans="1:17" ht="36" x14ac:dyDescent="0.3">
      <c r="A26" s="23"/>
      <c r="B26" s="315"/>
      <c r="C26" s="41" t="s">
        <v>211</v>
      </c>
      <c r="D26" s="57"/>
      <c r="E26" s="57"/>
      <c r="F26" s="43"/>
      <c r="G26" s="8"/>
      <c r="H26" s="8"/>
      <c r="I26" s="8"/>
      <c r="J26" s="8"/>
      <c r="K26" s="8"/>
      <c r="L26" s="8"/>
      <c r="M26" s="8"/>
      <c r="N26" s="8"/>
      <c r="O26" s="8"/>
      <c r="P26" s="8"/>
      <c r="Q26" s="8"/>
    </row>
    <row r="27" spans="1:17" ht="36" x14ac:dyDescent="0.3">
      <c r="A27" s="23"/>
      <c r="B27" s="315"/>
      <c r="C27" s="42" t="s">
        <v>212</v>
      </c>
      <c r="D27" s="57"/>
      <c r="E27" s="57"/>
      <c r="F27" s="43"/>
      <c r="G27" s="8"/>
      <c r="H27" s="8"/>
      <c r="I27" s="8"/>
      <c r="J27" s="8"/>
      <c r="K27" s="8"/>
      <c r="L27" s="8"/>
      <c r="M27" s="8"/>
      <c r="N27" s="8"/>
      <c r="O27" s="8"/>
      <c r="P27" s="8"/>
      <c r="Q27" s="8"/>
    </row>
    <row r="28" spans="1:17" ht="20.399999999999999" x14ac:dyDescent="0.3">
      <c r="A28" s="23"/>
      <c r="B28" s="310" t="s">
        <v>213</v>
      </c>
      <c r="C28" s="40" t="s">
        <v>214</v>
      </c>
      <c r="D28" s="57"/>
      <c r="E28" s="57"/>
      <c r="F28" s="43"/>
      <c r="G28" s="8"/>
      <c r="H28" s="8"/>
      <c r="I28" s="8"/>
      <c r="J28" s="8"/>
      <c r="K28" s="8"/>
      <c r="L28" s="8"/>
      <c r="M28" s="8"/>
      <c r="N28" s="8"/>
      <c r="O28" s="8"/>
      <c r="P28" s="8"/>
      <c r="Q28" s="8"/>
    </row>
    <row r="29" spans="1:17" ht="20.399999999999999" x14ac:dyDescent="0.3">
      <c r="A29" s="23"/>
      <c r="B29" s="310"/>
      <c r="C29" s="41" t="s">
        <v>215</v>
      </c>
      <c r="D29" s="57"/>
      <c r="E29" s="57"/>
      <c r="F29" s="43"/>
      <c r="G29" s="8"/>
      <c r="H29" s="8"/>
      <c r="I29" s="8"/>
      <c r="J29" s="8"/>
      <c r="K29" s="8"/>
      <c r="L29" s="8"/>
      <c r="M29" s="8"/>
      <c r="N29" s="8"/>
      <c r="O29" s="8"/>
      <c r="P29" s="8"/>
      <c r="Q29" s="8"/>
    </row>
    <row r="30" spans="1:17" ht="20.399999999999999" x14ac:dyDescent="0.3">
      <c r="A30" s="23"/>
      <c r="B30" s="310"/>
      <c r="C30" s="41" t="s">
        <v>216</v>
      </c>
      <c r="D30" s="57"/>
      <c r="E30" s="57"/>
      <c r="F30" s="43"/>
      <c r="G30" s="8"/>
      <c r="H30" s="8"/>
      <c r="I30" s="8"/>
      <c r="J30" s="8"/>
      <c r="K30" s="8"/>
      <c r="L30" s="8"/>
      <c r="M30" s="8"/>
      <c r="N30" s="8"/>
      <c r="O30" s="8"/>
      <c r="P30" s="8"/>
      <c r="Q30" s="8"/>
    </row>
    <row r="31" spans="1:17" ht="36" x14ac:dyDescent="0.3">
      <c r="A31" s="23"/>
      <c r="B31" s="310"/>
      <c r="C31" s="41" t="s">
        <v>217</v>
      </c>
      <c r="D31" s="57"/>
      <c r="E31" s="57"/>
      <c r="F31" s="43"/>
      <c r="G31" s="8"/>
      <c r="H31" s="8"/>
      <c r="I31" s="8"/>
      <c r="J31" s="8"/>
      <c r="K31" s="8"/>
      <c r="L31" s="8"/>
      <c r="M31" s="8"/>
      <c r="N31" s="8"/>
      <c r="O31" s="8"/>
      <c r="P31" s="8"/>
      <c r="Q31" s="8"/>
    </row>
    <row r="32" spans="1:17" ht="36" x14ac:dyDescent="0.3">
      <c r="A32" s="23"/>
      <c r="B32" s="310"/>
      <c r="C32" s="41" t="s">
        <v>218</v>
      </c>
      <c r="D32" s="57"/>
      <c r="E32" s="57"/>
      <c r="F32" s="43"/>
      <c r="G32" s="8"/>
      <c r="H32" s="8"/>
      <c r="I32" s="8"/>
      <c r="J32" s="8"/>
      <c r="K32" s="8"/>
      <c r="L32" s="8"/>
      <c r="M32" s="8"/>
      <c r="N32" s="8"/>
      <c r="O32" s="8"/>
      <c r="P32" s="8"/>
      <c r="Q32" s="8"/>
    </row>
    <row r="33" spans="1:17" ht="36" x14ac:dyDescent="0.3">
      <c r="A33" s="23"/>
      <c r="B33" s="310"/>
      <c r="C33" s="42" t="s">
        <v>219</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220</v>
      </c>
      <c r="C208" s="45" t="s">
        <v>221</v>
      </c>
      <c r="D208" s="45"/>
      <c r="E208" s="45"/>
      <c r="F208" t="s">
        <v>220</v>
      </c>
      <c r="G208" t="s">
        <v>221</v>
      </c>
    </row>
    <row r="209" spans="1:10" ht="21" x14ac:dyDescent="0.4">
      <c r="A209" s="8"/>
      <c r="B209" s="46" t="s">
        <v>222</v>
      </c>
      <c r="C209" s="46" t="s">
        <v>223</v>
      </c>
      <c r="D209" s="46"/>
      <c r="E209" s="46"/>
      <c r="F209" t="s">
        <v>222</v>
      </c>
      <c r="H209" t="str">
        <f>IF(NOT(ISBLANK(F209)),F209,IF(NOT(ISBLANK(G209)),"     "&amp;G209,FALSE))</f>
        <v>Afectación Económica o presupuestal</v>
      </c>
      <c r="I209" t="s">
        <v>222</v>
      </c>
      <c r="J209" t="str">
        <f>IF(NOT(ISERROR(MATCH(I209,_xlfn.ANCHORARRAY(B220),0))),H222&amp;"Por favor no seleccionar los criterios de impacto",I209)</f>
        <v>❌Por favor no seleccionar los criterios de impacto</v>
      </c>
    </row>
    <row r="210" spans="1:10" ht="21" x14ac:dyDescent="0.4">
      <c r="A210" s="8"/>
      <c r="B210" s="46" t="s">
        <v>222</v>
      </c>
      <c r="C210" s="46" t="s">
        <v>224</v>
      </c>
      <c r="D210" s="46"/>
      <c r="E210" s="46"/>
      <c r="G210" t="s">
        <v>223</v>
      </c>
      <c r="H210" t="str">
        <f t="shared" ref="H210:H220" si="0">IF(NOT(ISBLANK(F210)),F210,IF(NOT(ISBLANK(G210)),"     "&amp;G210,FALSE))</f>
        <v xml:space="preserve">     Afectación menor a 10 SMLMV .</v>
      </c>
    </row>
    <row r="211" spans="1:10" ht="21" x14ac:dyDescent="0.4">
      <c r="A211" s="8"/>
      <c r="B211" s="46" t="s">
        <v>222</v>
      </c>
      <c r="C211" s="46" t="s">
        <v>225</v>
      </c>
      <c r="D211" s="46"/>
      <c r="E211" s="46"/>
      <c r="G211" t="s">
        <v>224</v>
      </c>
      <c r="H211" t="str">
        <f t="shared" si="0"/>
        <v xml:space="preserve">     Entre 10 y 50 SMLMV </v>
      </c>
    </row>
    <row r="212" spans="1:10" ht="21" x14ac:dyDescent="0.4">
      <c r="A212" s="8"/>
      <c r="B212" s="46" t="s">
        <v>222</v>
      </c>
      <c r="C212" s="46" t="s">
        <v>226</v>
      </c>
      <c r="D212" s="46"/>
      <c r="E212" s="46"/>
      <c r="G212" t="s">
        <v>225</v>
      </c>
      <c r="H212" t="str">
        <f t="shared" si="0"/>
        <v xml:space="preserve">     Entre 50 y 100 SMLMV </v>
      </c>
    </row>
    <row r="213" spans="1:10" ht="21" x14ac:dyDescent="0.4">
      <c r="A213" s="8"/>
      <c r="B213" s="46" t="s">
        <v>222</v>
      </c>
      <c r="C213" s="46" t="s">
        <v>227</v>
      </c>
      <c r="D213" s="46"/>
      <c r="E213" s="46"/>
      <c r="G213" t="s">
        <v>226</v>
      </c>
      <c r="H213" t="str">
        <f t="shared" si="0"/>
        <v xml:space="preserve">     Entre 100 y 500 SMLMV </v>
      </c>
    </row>
    <row r="214" spans="1:10" ht="21" x14ac:dyDescent="0.4">
      <c r="A214" s="8"/>
      <c r="B214" s="46" t="s">
        <v>228</v>
      </c>
      <c r="C214" s="46" t="s">
        <v>229</v>
      </c>
      <c r="D214" s="46"/>
      <c r="E214" s="46"/>
      <c r="G214" t="s">
        <v>227</v>
      </c>
      <c r="H214" t="str">
        <f t="shared" si="0"/>
        <v xml:space="preserve">     Mayor a 500 SMLMV </v>
      </c>
    </row>
    <row r="215" spans="1:10" ht="21" x14ac:dyDescent="0.4">
      <c r="A215" s="8"/>
      <c r="B215" s="46" t="s">
        <v>228</v>
      </c>
      <c r="C215" s="46" t="s">
        <v>230</v>
      </c>
      <c r="D215" s="46"/>
      <c r="E215" s="46"/>
      <c r="F215" t="s">
        <v>228</v>
      </c>
      <c r="H215" t="str">
        <f t="shared" si="0"/>
        <v>Pérdida Reputacional</v>
      </c>
    </row>
    <row r="216" spans="1:10" ht="21" x14ac:dyDescent="0.4">
      <c r="A216" s="8"/>
      <c r="B216" s="46" t="s">
        <v>228</v>
      </c>
      <c r="C216" s="46" t="s">
        <v>231</v>
      </c>
      <c r="D216" s="46"/>
      <c r="E216" s="46"/>
      <c r="G216" t="s">
        <v>229</v>
      </c>
      <c r="H216" t="str">
        <f t="shared" si="0"/>
        <v xml:space="preserve">     El riesgo afecta la imagen de alguna área de la organización</v>
      </c>
    </row>
    <row r="217" spans="1:10" ht="21" x14ac:dyDescent="0.4">
      <c r="A217" s="8"/>
      <c r="B217" s="46" t="s">
        <v>228</v>
      </c>
      <c r="C217" s="46" t="s">
        <v>232</v>
      </c>
      <c r="D217" s="46"/>
      <c r="E217" s="46"/>
      <c r="G217" t="s">
        <v>230</v>
      </c>
      <c r="H217" t="str">
        <f t="shared" si="0"/>
        <v xml:space="preserve">     El riesgo afecta la imagen de la entidad internamente, de conocimiento general, nivel interno, de junta dircetiva y accionistas y/o de provedores</v>
      </c>
    </row>
    <row r="218" spans="1:10" ht="21" x14ac:dyDescent="0.4">
      <c r="A218" s="8"/>
      <c r="B218" s="46" t="s">
        <v>228</v>
      </c>
      <c r="C218" s="46" t="s">
        <v>233</v>
      </c>
      <c r="D218" s="46"/>
      <c r="E218" s="46"/>
      <c r="G218" t="s">
        <v>231</v>
      </c>
      <c r="H218" t="str">
        <f t="shared" si="0"/>
        <v xml:space="preserve">     El riesgo afecta la imagen de la entidad con algunos usuarios de relevancia frente al logro de los objetivos</v>
      </c>
    </row>
    <row r="219" spans="1:10" x14ac:dyDescent="0.3">
      <c r="A219" s="8"/>
      <c r="B219" s="6"/>
      <c r="C219" s="6"/>
      <c r="D219" s="6"/>
      <c r="E219" s="6"/>
      <c r="G219" t="s">
        <v>232</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233</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234</v>
      </c>
    </row>
    <row r="223" spans="1:10" x14ac:dyDescent="0.3">
      <c r="B223" s="4"/>
      <c r="C223" s="4"/>
      <c r="D223" s="4"/>
      <c r="E223" s="4"/>
      <c r="H223" s="7" t="s">
        <v>235</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16" t="s">
        <v>236</v>
      </c>
      <c r="C1" s="317"/>
      <c r="D1" s="317"/>
      <c r="E1" s="317"/>
      <c r="F1" s="318"/>
    </row>
    <row r="2" spans="2:6" ht="16.2" thickBot="1" x14ac:dyDescent="0.35">
      <c r="B2" s="11"/>
      <c r="C2" s="11"/>
      <c r="D2" s="11"/>
      <c r="E2" s="11"/>
      <c r="F2" s="11"/>
    </row>
    <row r="3" spans="2:6" ht="16.2" thickBot="1" x14ac:dyDescent="0.35">
      <c r="B3" s="320" t="s">
        <v>237</v>
      </c>
      <c r="C3" s="321"/>
      <c r="D3" s="321"/>
      <c r="E3" s="47" t="s">
        <v>177</v>
      </c>
      <c r="F3" s="48" t="s">
        <v>238</v>
      </c>
    </row>
    <row r="4" spans="2:6" ht="31.2" x14ac:dyDescent="0.3">
      <c r="B4" s="322" t="s">
        <v>239</v>
      </c>
      <c r="C4" s="324" t="s">
        <v>107</v>
      </c>
      <c r="D4" s="12" t="s">
        <v>119</v>
      </c>
      <c r="E4" s="13" t="s">
        <v>240</v>
      </c>
      <c r="F4" s="14">
        <v>0.25</v>
      </c>
    </row>
    <row r="5" spans="2:6" ht="46.8" x14ac:dyDescent="0.3">
      <c r="B5" s="323"/>
      <c r="C5" s="325"/>
      <c r="D5" s="15" t="s">
        <v>126</v>
      </c>
      <c r="E5" s="16" t="s">
        <v>241</v>
      </c>
      <c r="F5" s="17">
        <v>0.15</v>
      </c>
    </row>
    <row r="6" spans="2:6" ht="46.8" x14ac:dyDescent="0.3">
      <c r="B6" s="323"/>
      <c r="C6" s="325"/>
      <c r="D6" s="15" t="s">
        <v>134</v>
      </c>
      <c r="E6" s="16" t="s">
        <v>242</v>
      </c>
      <c r="F6" s="17">
        <v>0.1</v>
      </c>
    </row>
    <row r="7" spans="2:6" ht="15.6" hidden="1" x14ac:dyDescent="0.3">
      <c r="B7" s="323"/>
      <c r="C7" s="15"/>
      <c r="D7" s="15" t="s">
        <v>124</v>
      </c>
      <c r="E7" s="16"/>
      <c r="F7" s="17"/>
    </row>
    <row r="8" spans="2:6" ht="62.4" x14ac:dyDescent="0.3">
      <c r="B8" s="323"/>
      <c r="C8" s="325" t="s">
        <v>108</v>
      </c>
      <c r="D8" s="15" t="s">
        <v>127</v>
      </c>
      <c r="E8" s="16" t="s">
        <v>243</v>
      </c>
      <c r="F8" s="17">
        <v>0.25</v>
      </c>
    </row>
    <row r="9" spans="2:6" ht="31.2" x14ac:dyDescent="0.3">
      <c r="B9" s="323"/>
      <c r="C9" s="325"/>
      <c r="D9" s="15" t="s">
        <v>120</v>
      </c>
      <c r="E9" s="16" t="s">
        <v>244</v>
      </c>
      <c r="F9" s="17">
        <v>0.15</v>
      </c>
    </row>
    <row r="10" spans="2:6" ht="15.6" hidden="1" x14ac:dyDescent="0.3">
      <c r="B10" s="32"/>
      <c r="C10" s="15"/>
      <c r="D10" s="15" t="s">
        <v>124</v>
      </c>
      <c r="E10" s="16"/>
      <c r="F10" s="17"/>
    </row>
    <row r="11" spans="2:6" ht="46.8" x14ac:dyDescent="0.3">
      <c r="B11" s="323" t="s">
        <v>245</v>
      </c>
      <c r="C11" s="325" t="s">
        <v>110</v>
      </c>
      <c r="D11" s="15" t="s">
        <v>133</v>
      </c>
      <c r="E11" s="16" t="s">
        <v>246</v>
      </c>
      <c r="F11" s="18" t="s">
        <v>247</v>
      </c>
    </row>
    <row r="12" spans="2:6" ht="46.8" x14ac:dyDescent="0.3">
      <c r="B12" s="323"/>
      <c r="C12" s="325"/>
      <c r="D12" s="15" t="s">
        <v>121</v>
      </c>
      <c r="E12" s="16" t="s">
        <v>248</v>
      </c>
      <c r="F12" s="18" t="s">
        <v>247</v>
      </c>
    </row>
    <row r="13" spans="2:6" ht="15.6" x14ac:dyDescent="0.3">
      <c r="B13" s="323"/>
      <c r="C13" s="15"/>
      <c r="D13" s="15" t="s">
        <v>124</v>
      </c>
      <c r="E13" s="16"/>
      <c r="F13" s="18"/>
    </row>
    <row r="14" spans="2:6" ht="46.8" x14ac:dyDescent="0.3">
      <c r="B14" s="323"/>
      <c r="C14" s="325" t="s">
        <v>111</v>
      </c>
      <c r="D14" s="15" t="s">
        <v>122</v>
      </c>
      <c r="E14" s="16" t="s">
        <v>249</v>
      </c>
      <c r="F14" s="18" t="s">
        <v>247</v>
      </c>
    </row>
    <row r="15" spans="2:6" ht="46.8" x14ac:dyDescent="0.3">
      <c r="B15" s="323"/>
      <c r="C15" s="325"/>
      <c r="D15" s="15" t="s">
        <v>129</v>
      </c>
      <c r="E15" s="16" t="s">
        <v>250</v>
      </c>
      <c r="F15" s="18" t="s">
        <v>247</v>
      </c>
    </row>
    <row r="16" spans="2:6" ht="15.6" hidden="1" x14ac:dyDescent="0.3">
      <c r="B16" s="323"/>
      <c r="C16" s="15"/>
      <c r="D16" s="15" t="s">
        <v>124</v>
      </c>
      <c r="E16" s="16"/>
      <c r="F16" s="18"/>
    </row>
    <row r="17" spans="2:6" ht="31.2" x14ac:dyDescent="0.3">
      <c r="B17" s="323"/>
      <c r="C17" s="325" t="s">
        <v>112</v>
      </c>
      <c r="D17" s="15" t="s">
        <v>128</v>
      </c>
      <c r="E17" s="16" t="s">
        <v>251</v>
      </c>
      <c r="F17" s="18" t="s">
        <v>247</v>
      </c>
    </row>
    <row r="18" spans="2:6" ht="16.2" thickBot="1" x14ac:dyDescent="0.35">
      <c r="B18" s="326"/>
      <c r="C18" s="327"/>
      <c r="D18" s="19" t="s">
        <v>123</v>
      </c>
      <c r="E18" s="20" t="s">
        <v>252</v>
      </c>
      <c r="F18" s="21" t="s">
        <v>247</v>
      </c>
    </row>
    <row r="19" spans="2:6" ht="15.6" hidden="1" x14ac:dyDescent="0.3">
      <c r="B19" s="59"/>
      <c r="C19" s="59"/>
      <c r="D19" s="15" t="s">
        <v>124</v>
      </c>
      <c r="E19" s="60"/>
      <c r="F19" s="61"/>
    </row>
    <row r="20" spans="2:6" ht="49.5" customHeight="1" x14ac:dyDescent="0.3">
      <c r="B20" s="319" t="s">
        <v>253</v>
      </c>
      <c r="C20" s="319"/>
      <c r="D20" s="319"/>
      <c r="E20" s="319"/>
      <c r="F20" s="319"/>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workbookViewId="0">
      <selection activeCell="B13" sqref="B13:B20"/>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254</v>
      </c>
      <c r="E2" t="s">
        <v>255</v>
      </c>
    </row>
    <row r="3" spans="2:6" x14ac:dyDescent="0.3">
      <c r="B3" t="s">
        <v>256</v>
      </c>
      <c r="E3" t="s">
        <v>257</v>
      </c>
    </row>
    <row r="4" spans="2:6" x14ac:dyDescent="0.3">
      <c r="B4" t="s">
        <v>258</v>
      </c>
      <c r="E4" t="s">
        <v>259</v>
      </c>
    </row>
    <row r="5" spans="2:6" x14ac:dyDescent="0.3">
      <c r="B5" t="s">
        <v>125</v>
      </c>
    </row>
    <row r="8" spans="2:6" x14ac:dyDescent="0.3">
      <c r="B8" t="s">
        <v>260</v>
      </c>
      <c r="E8" t="s">
        <v>92</v>
      </c>
      <c r="F8" t="s">
        <v>261</v>
      </c>
    </row>
    <row r="9" spans="2:6" x14ac:dyDescent="0.3">
      <c r="B9" t="s">
        <v>262</v>
      </c>
      <c r="E9" t="s">
        <v>167</v>
      </c>
      <c r="F9" t="s">
        <v>263</v>
      </c>
    </row>
    <row r="10" spans="2:6" x14ac:dyDescent="0.3">
      <c r="B10" t="s">
        <v>264</v>
      </c>
      <c r="E10" t="s">
        <v>138</v>
      </c>
      <c r="F10" t="s">
        <v>178</v>
      </c>
    </row>
    <row r="11" spans="2:6" x14ac:dyDescent="0.3">
      <c r="E11" t="s">
        <v>170</v>
      </c>
      <c r="F11" t="s">
        <v>139</v>
      </c>
    </row>
    <row r="12" spans="2:6" x14ac:dyDescent="0.3">
      <c r="B12" t="s">
        <v>265</v>
      </c>
      <c r="E12" t="s">
        <v>172</v>
      </c>
      <c r="F12" t="s">
        <v>118</v>
      </c>
    </row>
    <row r="13" spans="2:6" x14ac:dyDescent="0.3">
      <c r="B13" s="29" t="s">
        <v>266</v>
      </c>
      <c r="E13" t="s">
        <v>117</v>
      </c>
      <c r="F13" t="s">
        <v>183</v>
      </c>
    </row>
    <row r="14" spans="2:6" x14ac:dyDescent="0.3">
      <c r="B14" s="29" t="s">
        <v>116</v>
      </c>
    </row>
    <row r="15" spans="2:6" x14ac:dyDescent="0.3">
      <c r="B15" s="29" t="s">
        <v>267</v>
      </c>
    </row>
    <row r="16" spans="2:6" x14ac:dyDescent="0.3">
      <c r="B16" s="29" t="s">
        <v>268</v>
      </c>
    </row>
    <row r="17" spans="2:2" x14ac:dyDescent="0.3">
      <c r="B17" s="29" t="s">
        <v>137</v>
      </c>
    </row>
    <row r="18" spans="2:2" x14ac:dyDescent="0.3">
      <c r="B18" s="29" t="s">
        <v>269</v>
      </c>
    </row>
    <row r="19" spans="2:2" x14ac:dyDescent="0.3">
      <c r="B19" s="29" t="s">
        <v>270</v>
      </c>
    </row>
    <row r="20" spans="2:2" x14ac:dyDescent="0.3">
      <c r="B20" s="29" t="s">
        <v>289</v>
      </c>
    </row>
    <row r="21" spans="2:2" x14ac:dyDescent="0.3">
      <c r="B21" s="29" t="s">
        <v>271</v>
      </c>
    </row>
    <row r="22" spans="2:2" x14ac:dyDescent="0.3">
      <c r="B22" t="s">
        <v>272</v>
      </c>
    </row>
    <row r="23" spans="2:2" x14ac:dyDescent="0.3">
      <c r="B23" t="s">
        <v>273</v>
      </c>
    </row>
    <row r="24" spans="2:2" x14ac:dyDescent="0.3">
      <c r="B24" t="s">
        <v>274</v>
      </c>
    </row>
    <row r="25" spans="2:2" x14ac:dyDescent="0.3">
      <c r="B25" t="s">
        <v>275</v>
      </c>
    </row>
    <row r="26" spans="2:2" x14ac:dyDescent="0.3">
      <c r="B26" t="s">
        <v>276</v>
      </c>
    </row>
    <row r="27" spans="2:2" x14ac:dyDescent="0.3">
      <c r="B27" t="s">
        <v>277</v>
      </c>
    </row>
    <row r="28" spans="2:2" x14ac:dyDescent="0.3">
      <c r="B28" t="s">
        <v>278</v>
      </c>
    </row>
    <row r="29" spans="2:2" x14ac:dyDescent="0.3">
      <c r="B29" t="s">
        <v>279</v>
      </c>
    </row>
    <row r="30" spans="2:2" x14ac:dyDescent="0.3">
      <c r="B30" t="s">
        <v>280</v>
      </c>
    </row>
    <row r="31" spans="2:2" x14ac:dyDescent="0.3">
      <c r="B31" t="s">
        <v>7</v>
      </c>
    </row>
    <row r="32" spans="2:2" x14ac:dyDescent="0.3">
      <c r="B32" t="s">
        <v>281</v>
      </c>
    </row>
    <row r="33" spans="2:2" x14ac:dyDescent="0.3">
      <c r="B33" t="s">
        <v>282</v>
      </c>
    </row>
    <row r="34" spans="2:2" x14ac:dyDescent="0.3">
      <c r="B34" t="s">
        <v>283</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119</v>
      </c>
    </row>
    <row r="4" spans="1:1" x14ac:dyDescent="0.3">
      <c r="A4" s="2" t="s">
        <v>126</v>
      </c>
    </row>
    <row r="5" spans="1:1" x14ac:dyDescent="0.3">
      <c r="A5" s="2" t="s">
        <v>134</v>
      </c>
    </row>
    <row r="6" spans="1:1" x14ac:dyDescent="0.3">
      <c r="A6" s="2" t="s">
        <v>127</v>
      </c>
    </row>
    <row r="7" spans="1:1" x14ac:dyDescent="0.3">
      <c r="A7" s="2" t="s">
        <v>120</v>
      </c>
    </row>
    <row r="8" spans="1:1" x14ac:dyDescent="0.3">
      <c r="A8" s="2" t="s">
        <v>133</v>
      </c>
    </row>
    <row r="9" spans="1:1" x14ac:dyDescent="0.3">
      <c r="A9" s="2" t="s">
        <v>121</v>
      </c>
    </row>
    <row r="10" spans="1:1" x14ac:dyDescent="0.3">
      <c r="A10" s="2" t="s">
        <v>122</v>
      </c>
    </row>
    <row r="11" spans="1:1" x14ac:dyDescent="0.3">
      <c r="A11" s="2" t="s">
        <v>129</v>
      </c>
    </row>
    <row r="12" spans="1:1" x14ac:dyDescent="0.3">
      <c r="A12" s="2" t="s">
        <v>284</v>
      </c>
    </row>
    <row r="13" spans="1:1" x14ac:dyDescent="0.3">
      <c r="A13" s="2" t="s">
        <v>285</v>
      </c>
    </row>
    <row r="14" spans="1:1" x14ac:dyDescent="0.3">
      <c r="A14" s="2" t="s">
        <v>286</v>
      </c>
    </row>
    <row r="16" spans="1:1" x14ac:dyDescent="0.3">
      <c r="A16" s="2" t="s">
        <v>287</v>
      </c>
    </row>
    <row r="17" spans="1:1" x14ac:dyDescent="0.3">
      <c r="A17" s="2" t="s">
        <v>254</v>
      </c>
    </row>
    <row r="18" spans="1:1" x14ac:dyDescent="0.3">
      <c r="A18" s="2" t="s">
        <v>256</v>
      </c>
    </row>
    <row r="20" spans="1:1" x14ac:dyDescent="0.3">
      <c r="A20" s="2" t="s">
        <v>262</v>
      </c>
    </row>
    <row r="21" spans="1:1" x14ac:dyDescent="0.3">
      <c r="A21" s="2" t="s">
        <v>264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B511F45-5E90-406E-BBD3-CF344253B2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43D111B-82E0-4C6A-996B-B0EA65A6E1A8}">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07EAEF62-E3E5-403C-A602-DC2F0782A21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2025-09-05T16:45:52Z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