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autoCompressPictures="0"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3. PLANEACIÓN INTEGRADA DE GESTIÓN/3. SCI/2025/SEGUIMIENTO MATRICES DE RIESGO 2025/2DO TRIM/APROBADOS/"/>
    </mc:Choice>
  </mc:AlternateContent>
  <xr:revisionPtr revIDLastSave="35" documentId="8_{D79F19B0-3ACB-47A1-A307-090B5D8BFC2F}" xr6:coauthVersionLast="47" xr6:coauthVersionMax="47" xr10:uidLastSave="{7D5920EA-F05A-433C-B4F4-41AFDF996A3E}"/>
  <bookViews>
    <workbookView xWindow="-108" yWindow="-108" windowWidth="23256" windowHeight="12456" tabRatio="883"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1"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T45" i="21" l="1"/>
  <c r="Q45" i="21"/>
  <c r="T44" i="21"/>
  <c r="Q44" i="21"/>
  <c r="T43" i="21"/>
  <c r="Q43" i="21"/>
  <c r="T51" i="21" l="1"/>
  <c r="Q51" i="21"/>
  <c r="T50" i="21"/>
  <c r="Q50" i="21"/>
  <c r="T49" i="21"/>
  <c r="Q49" i="21"/>
  <c r="T48" i="21"/>
  <c r="Q48" i="21"/>
  <c r="T47" i="21"/>
  <c r="Q47" i="21"/>
  <c r="T46" i="21"/>
  <c r="Q46" i="21"/>
  <c r="N46" i="21"/>
  <c r="M46" i="21"/>
  <c r="K46" i="21"/>
  <c r="T42" i="21"/>
  <c r="Q42" i="21"/>
  <c r="T41" i="21"/>
  <c r="Q41" i="21"/>
  <c r="T40" i="21"/>
  <c r="Q40" i="21"/>
  <c r="T39" i="21"/>
  <c r="Q39" i="21"/>
  <c r="T38" i="21"/>
  <c r="Q38" i="21"/>
  <c r="T37" i="21"/>
  <c r="Q37" i="21"/>
  <c r="N37" i="21"/>
  <c r="M37" i="21"/>
  <c r="K37" i="21"/>
  <c r="T34" i="21"/>
  <c r="Q34" i="21"/>
  <c r="T33" i="21"/>
  <c r="Q33" i="21"/>
  <c r="N33" i="21"/>
  <c r="M33" i="21"/>
  <c r="K33" i="21"/>
  <c r="T32" i="21"/>
  <c r="Q32" i="21"/>
  <c r="T31" i="21"/>
  <c r="Q31" i="21"/>
  <c r="T30" i="21"/>
  <c r="Q30" i="21"/>
  <c r="N30" i="21"/>
  <c r="M30" i="21"/>
  <c r="K30" i="21"/>
  <c r="T29" i="21"/>
  <c r="Q29" i="21"/>
  <c r="T28" i="21"/>
  <c r="Q28" i="21"/>
  <c r="T27" i="21"/>
  <c r="Q27" i="21"/>
  <c r="T26" i="21"/>
  <c r="Q26" i="21"/>
  <c r="N26" i="21"/>
  <c r="M26" i="21"/>
  <c r="K26" i="21"/>
  <c r="T74" i="21"/>
  <c r="Q74" i="21"/>
  <c r="T73" i="21"/>
  <c r="Q73" i="21"/>
  <c r="T72" i="21"/>
  <c r="Q72" i="21"/>
  <c r="T71" i="21"/>
  <c r="Q71" i="21"/>
  <c r="T70" i="21"/>
  <c r="Q70" i="21"/>
  <c r="T69" i="21"/>
  <c r="Q69" i="21"/>
  <c r="N69" i="21"/>
  <c r="M69" i="21"/>
  <c r="K69" i="21"/>
  <c r="T68" i="21"/>
  <c r="Q68" i="21"/>
  <c r="T67" i="21"/>
  <c r="Q67" i="21"/>
  <c r="T66" i="21"/>
  <c r="Q66" i="21"/>
  <c r="N66" i="21"/>
  <c r="M66" i="21"/>
  <c r="K66" i="21"/>
  <c r="T65" i="21"/>
  <c r="Q65" i="21"/>
  <c r="T64" i="21"/>
  <c r="Q64" i="21"/>
  <c r="T63" i="21"/>
  <c r="Q63" i="21"/>
  <c r="T62" i="21"/>
  <c r="Q62" i="21"/>
  <c r="N62" i="21"/>
  <c r="M62" i="21"/>
  <c r="K62" i="21"/>
  <c r="T61" i="21"/>
  <c r="Q61" i="21"/>
  <c r="T60" i="21"/>
  <c r="Q60" i="21"/>
  <c r="T59" i="21"/>
  <c r="Q59" i="21"/>
  <c r="T58" i="21"/>
  <c r="Q58" i="21"/>
  <c r="N58" i="21"/>
  <c r="M58" i="21"/>
  <c r="K58" i="21"/>
  <c r="Y37" i="21" l="1"/>
  <c r="AC37" i="21"/>
  <c r="AB37" i="21" s="1"/>
  <c r="Z37" i="21"/>
  <c r="AA37" i="21"/>
  <c r="Y38" i="21" s="1"/>
  <c r="Y46" i="21"/>
  <c r="AC38" i="21"/>
  <c r="AB38" i="21" s="1"/>
  <c r="AC46" i="21"/>
  <c r="AC47" i="21" s="1"/>
  <c r="Y26" i="21"/>
  <c r="Y30" i="21"/>
  <c r="AC26" i="21"/>
  <c r="AC28" i="21" s="1"/>
  <c r="AB28" i="21" s="1"/>
  <c r="AC30" i="21"/>
  <c r="AC31" i="21" s="1"/>
  <c r="AB31" i="21" s="1"/>
  <c r="Y33" i="21"/>
  <c r="AC33" i="21"/>
  <c r="AC69" i="21"/>
  <c r="AB69" i="21" s="1"/>
  <c r="Y62" i="21"/>
  <c r="Z62" i="21" s="1"/>
  <c r="Y63" i="21"/>
  <c r="Y66" i="21"/>
  <c r="Y69" i="21"/>
  <c r="AC58" i="21"/>
  <c r="AC59" i="21" s="1"/>
  <c r="AC62" i="21"/>
  <c r="AC63" i="21" s="1"/>
  <c r="AC66" i="21"/>
  <c r="AC68" i="21" s="1"/>
  <c r="AB68" i="21" s="1"/>
  <c r="Y58" i="21"/>
  <c r="T89" i="21"/>
  <c r="Q89" i="21"/>
  <c r="T88" i="21"/>
  <c r="Q88" i="21"/>
  <c r="N88" i="21"/>
  <c r="M88" i="21"/>
  <c r="K88" i="21"/>
  <c r="T87" i="21"/>
  <c r="Q87" i="21"/>
  <c r="T86" i="21"/>
  <c r="Q86" i="21"/>
  <c r="N86" i="21"/>
  <c r="M86" i="21"/>
  <c r="K86" i="21"/>
  <c r="T85" i="21"/>
  <c r="Q85" i="21"/>
  <c r="T84" i="21"/>
  <c r="Q84" i="21"/>
  <c r="T83" i="21"/>
  <c r="Q83" i="21"/>
  <c r="T82" i="21"/>
  <c r="Q82" i="21"/>
  <c r="T81" i="21"/>
  <c r="Q81" i="21"/>
  <c r="T80" i="21"/>
  <c r="Q80" i="21"/>
  <c r="N80" i="21"/>
  <c r="M80" i="21"/>
  <c r="K80" i="21"/>
  <c r="AC27" i="21" l="1"/>
  <c r="AB27" i="21" s="1"/>
  <c r="AC39" i="21"/>
  <c r="AB47" i="21"/>
  <c r="AC48" i="21"/>
  <c r="Z38" i="21"/>
  <c r="AA38" i="21"/>
  <c r="Y39" i="21" s="1"/>
  <c r="AA46" i="21"/>
  <c r="Y47" i="21" s="1"/>
  <c r="Z46" i="21"/>
  <c r="AB46" i="21"/>
  <c r="AC32" i="21"/>
  <c r="AB32" i="21" s="1"/>
  <c r="AA30" i="21"/>
  <c r="Y31" i="21" s="1"/>
  <c r="Z30" i="21"/>
  <c r="AA26" i="21"/>
  <c r="Y27" i="21" s="1"/>
  <c r="Z26" i="21"/>
  <c r="AB33" i="21"/>
  <c r="AC34" i="21"/>
  <c r="AB34" i="21" s="1"/>
  <c r="AA33" i="21"/>
  <c r="Y34" i="21" s="1"/>
  <c r="Z33" i="21"/>
  <c r="AE33" i="21"/>
  <c r="AD33" i="21" s="1"/>
  <c r="AC29" i="21"/>
  <c r="AB29" i="21" s="1"/>
  <c r="AB30" i="21"/>
  <c r="AB26" i="21"/>
  <c r="AC70" i="21"/>
  <c r="AB70" i="21" s="1"/>
  <c r="AB63" i="21"/>
  <c r="AC64" i="21"/>
  <c r="AB64" i="21" s="1"/>
  <c r="AC67" i="21"/>
  <c r="AB67" i="21" s="1"/>
  <c r="AA62" i="21"/>
  <c r="AB59" i="21"/>
  <c r="AC60" i="21"/>
  <c r="AB60" i="21" s="1"/>
  <c r="AC61" i="21"/>
  <c r="AB61" i="21" s="1"/>
  <c r="AA58" i="21"/>
  <c r="Y59" i="21" s="1"/>
  <c r="Z58" i="21"/>
  <c r="AA66" i="21"/>
  <c r="Y67" i="21" s="1"/>
  <c r="Z66" i="21"/>
  <c r="AA63" i="21"/>
  <c r="Y64" i="21" s="1"/>
  <c r="Z63" i="21"/>
  <c r="AB62" i="21"/>
  <c r="AC65" i="21"/>
  <c r="AB65" i="21" s="1"/>
  <c r="AA69" i="21"/>
  <c r="Y70" i="21" s="1"/>
  <c r="Z69" i="21"/>
  <c r="AG66" i="21"/>
  <c r="AF66" i="21" s="1"/>
  <c r="AB66" i="21"/>
  <c r="AG58" i="21"/>
  <c r="AF58" i="21" s="1"/>
  <c r="AB58" i="21"/>
  <c r="AC85" i="21"/>
  <c r="AB85" i="21" s="1"/>
  <c r="AC88" i="21"/>
  <c r="AB88" i="21" s="1"/>
  <c r="Y88" i="21"/>
  <c r="Y86" i="21"/>
  <c r="AC86" i="21"/>
  <c r="AC87" i="21" s="1"/>
  <c r="AB87" i="21" s="1"/>
  <c r="Y81" i="21"/>
  <c r="Y80" i="21"/>
  <c r="AC80" i="21"/>
  <c r="Y85" i="21"/>
  <c r="AB39" i="21" l="1"/>
  <c r="AC40" i="21"/>
  <c r="AB40" i="21" s="1"/>
  <c r="AC41" i="21"/>
  <c r="AA39" i="21"/>
  <c r="Y40" i="21" s="1"/>
  <c r="Z39" i="21"/>
  <c r="AB48" i="21"/>
  <c r="AC49" i="21"/>
  <c r="Z47" i="21"/>
  <c r="AA47" i="21"/>
  <c r="Y48" i="21" s="1"/>
  <c r="AG30" i="21"/>
  <c r="AF30" i="21" s="1"/>
  <c r="AG26" i="21"/>
  <c r="AF26" i="21" s="1"/>
  <c r="AA34" i="21"/>
  <c r="Z34" i="21"/>
  <c r="AA31" i="21"/>
  <c r="Y32" i="21" s="1"/>
  <c r="Z31" i="21"/>
  <c r="AG33" i="21"/>
  <c r="AF33" i="21" s="1"/>
  <c r="AH33" i="21" s="1"/>
  <c r="AA27" i="21"/>
  <c r="Y28" i="21" s="1"/>
  <c r="Z27" i="21"/>
  <c r="AE30" i="21"/>
  <c r="AD30" i="21" s="1"/>
  <c r="AC71" i="21"/>
  <c r="AC89" i="21"/>
  <c r="AB89" i="21" s="1"/>
  <c r="AA67" i="21"/>
  <c r="Y68" i="21" s="1"/>
  <c r="AE66" i="21" s="1"/>
  <c r="Z67" i="21"/>
  <c r="Z59" i="21"/>
  <c r="AA59" i="21"/>
  <c r="Y60" i="21" s="1"/>
  <c r="AA70" i="21"/>
  <c r="Y71" i="21" s="1"/>
  <c r="Z70" i="21"/>
  <c r="AE58" i="21"/>
  <c r="AD58" i="21" s="1"/>
  <c r="AH58" i="21" s="1"/>
  <c r="AG62" i="21"/>
  <c r="AF62" i="21" s="1"/>
  <c r="AA64" i="21"/>
  <c r="Y65" i="21" s="1"/>
  <c r="Z64" i="21"/>
  <c r="AA88" i="21"/>
  <c r="Y89" i="21" s="1"/>
  <c r="Z88" i="21"/>
  <c r="AA86" i="21"/>
  <c r="Y87" i="21" s="1"/>
  <c r="AE86" i="21" s="1"/>
  <c r="AD86" i="21" s="1"/>
  <c r="Z86" i="21"/>
  <c r="AB86" i="21"/>
  <c r="AG86" i="21"/>
  <c r="AF86" i="21" s="1"/>
  <c r="AB80" i="21"/>
  <c r="Z81" i="21"/>
  <c r="AA81" i="21"/>
  <c r="Y82" i="21" s="1"/>
  <c r="AC81" i="21"/>
  <c r="AA85" i="21"/>
  <c r="Z85" i="21"/>
  <c r="AA80" i="21"/>
  <c r="Z80" i="21"/>
  <c r="AB41" i="21" l="1"/>
  <c r="AC42" i="21"/>
  <c r="AB49" i="21"/>
  <c r="AC50" i="21"/>
  <c r="AB50" i="21" s="1"/>
  <c r="AC51" i="21"/>
  <c r="AB51" i="21" s="1"/>
  <c r="Z40" i="21"/>
  <c r="AA40" i="21"/>
  <c r="Y41" i="21" s="1"/>
  <c r="AH30" i="21"/>
  <c r="Z48" i="21"/>
  <c r="AA48" i="21"/>
  <c r="Y49" i="21" s="1"/>
  <c r="AA28" i="21"/>
  <c r="Y29" i="21" s="1"/>
  <c r="AE26" i="21" s="1"/>
  <c r="AD26" i="21" s="1"/>
  <c r="AH26" i="21" s="1"/>
  <c r="Z28" i="21"/>
  <c r="AA32" i="21"/>
  <c r="Z32" i="21"/>
  <c r="AB71" i="21"/>
  <c r="AC72" i="21"/>
  <c r="AG88" i="21"/>
  <c r="AF88" i="21" s="1"/>
  <c r="AA65" i="21"/>
  <c r="Z65" i="21"/>
  <c r="AE62" i="21"/>
  <c r="AD62" i="21" s="1"/>
  <c r="AH62" i="21" s="1"/>
  <c r="Z71" i="21"/>
  <c r="AA71" i="21"/>
  <c r="Y72" i="21" s="1"/>
  <c r="AA60" i="21"/>
  <c r="Y61" i="21" s="1"/>
  <c r="Z60" i="21"/>
  <c r="AA68" i="21"/>
  <c r="Z68" i="21"/>
  <c r="AA89" i="21"/>
  <c r="Z89" i="21"/>
  <c r="AE88" i="21"/>
  <c r="AD88" i="21" s="1"/>
  <c r="AH86" i="21"/>
  <c r="Z87" i="21"/>
  <c r="AA87" i="21"/>
  <c r="AB81" i="21"/>
  <c r="AC82" i="21"/>
  <c r="Z82" i="21"/>
  <c r="AA82" i="21"/>
  <c r="Y83" i="21" s="1"/>
  <c r="AH88" i="21" l="1"/>
  <c r="AC43" i="21"/>
  <c r="AB42" i="21"/>
  <c r="AA49" i="21"/>
  <c r="Y50" i="21" s="1"/>
  <c r="Z49" i="21"/>
  <c r="AA41" i="21"/>
  <c r="Y42" i="21" s="1"/>
  <c r="Z41" i="21"/>
  <c r="AG46" i="21"/>
  <c r="AF46" i="21" s="1"/>
  <c r="AA29" i="21"/>
  <c r="Z29" i="21"/>
  <c r="AC74" i="21"/>
  <c r="AB74" i="21" s="1"/>
  <c r="AC73" i="21"/>
  <c r="AB72" i="21"/>
  <c r="AA61" i="21"/>
  <c r="Z61" i="21"/>
  <c r="AA72" i="21"/>
  <c r="Y73" i="21" s="1"/>
  <c r="Z72" i="21"/>
  <c r="AA83" i="21"/>
  <c r="Y84" i="21" s="1"/>
  <c r="AE80" i="21" s="1"/>
  <c r="AD80" i="21" s="1"/>
  <c r="Z83" i="21"/>
  <c r="AB82" i="21"/>
  <c r="AC83" i="21"/>
  <c r="AB43" i="21" l="1"/>
  <c r="AC44" i="21"/>
  <c r="AA42" i="21"/>
  <c r="Y43" i="21"/>
  <c r="Z42" i="21"/>
  <c r="AA50" i="21"/>
  <c r="Y51" i="21" s="1"/>
  <c r="AE46" i="21" s="1"/>
  <c r="AD46" i="21" s="1"/>
  <c r="AH46" i="21" s="1"/>
  <c r="Z50" i="21"/>
  <c r="AB73" i="21"/>
  <c r="AG69" i="21"/>
  <c r="AF69" i="21" s="1"/>
  <c r="Z73" i="21"/>
  <c r="AA73" i="21"/>
  <c r="Y74" i="21" s="1"/>
  <c r="AB83" i="21"/>
  <c r="AC84" i="21"/>
  <c r="AB84" i="21" s="1"/>
  <c r="AA84" i="21"/>
  <c r="Z84" i="21"/>
  <c r="AC45" i="21" l="1"/>
  <c r="AB45" i="21" s="1"/>
  <c r="AB44" i="21"/>
  <c r="AG37" i="21"/>
  <c r="AF37" i="21" s="1"/>
  <c r="AA51" i="21"/>
  <c r="Z51" i="21"/>
  <c r="AA43" i="21"/>
  <c r="Z43" i="21"/>
  <c r="Y44" i="21"/>
  <c r="AA74" i="21"/>
  <c r="Z74" i="21"/>
  <c r="AE69" i="21"/>
  <c r="AG80" i="21"/>
  <c r="AF80" i="21" s="1"/>
  <c r="AH80" i="21" s="1"/>
  <c r="T25" i="21"/>
  <c r="T24" i="21"/>
  <c r="Q25" i="21"/>
  <c r="Q24" i="21"/>
  <c r="Q57" i="21"/>
  <c r="T57" i="21"/>
  <c r="Q56" i="21"/>
  <c r="Q54" i="21"/>
  <c r="Q55" i="21"/>
  <c r="Q53" i="21"/>
  <c r="Q52" i="21"/>
  <c r="M52" i="21"/>
  <c r="K52" i="21"/>
  <c r="T52" i="21"/>
  <c r="T53" i="21"/>
  <c r="T54" i="21"/>
  <c r="T55" i="21"/>
  <c r="T56" i="21"/>
  <c r="Q22" i="21"/>
  <c r="Q23" i="21"/>
  <c r="Q21" i="21"/>
  <c r="Q20" i="21"/>
  <c r="M20" i="21"/>
  <c r="T20" i="21"/>
  <c r="K20" i="21"/>
  <c r="T21" i="21"/>
  <c r="T22" i="21"/>
  <c r="T23" i="21"/>
  <c r="Q19" i="21"/>
  <c r="T19" i="21"/>
  <c r="Q18" i="21"/>
  <c r="Q17" i="21"/>
  <c r="M17" i="21"/>
  <c r="K17" i="21"/>
  <c r="T17" i="21"/>
  <c r="T18" i="21"/>
  <c r="Q79" i="21"/>
  <c r="Q78" i="21"/>
  <c r="Q77" i="21"/>
  <c r="Q76" i="21"/>
  <c r="Q75" i="21"/>
  <c r="M75" i="21"/>
  <c r="AC75" i="21" s="1"/>
  <c r="AB75" i="21" s="1"/>
  <c r="T78" i="21"/>
  <c r="K75" i="21"/>
  <c r="T75" i="21"/>
  <c r="T76" i="21"/>
  <c r="T77" i="21"/>
  <c r="Q16" i="21"/>
  <c r="Q15" i="21"/>
  <c r="M15" i="21"/>
  <c r="T16" i="21"/>
  <c r="K15" i="21"/>
  <c r="T15" i="21"/>
  <c r="H220" i="22"/>
  <c r="B220" i="22" a="1"/>
  <c r="B220" i="22" s="1"/>
  <c r="H219" i="22"/>
  <c r="H218" i="22"/>
  <c r="H217" i="22"/>
  <c r="H216" i="22"/>
  <c r="H215" i="22"/>
  <c r="H214" i="22"/>
  <c r="H213" i="22"/>
  <c r="H212" i="22"/>
  <c r="H211" i="22"/>
  <c r="H210" i="22"/>
  <c r="H209" i="22"/>
  <c r="T79" i="21"/>
  <c r="N75" i="21"/>
  <c r="N52" i="21"/>
  <c r="N20" i="21"/>
  <c r="N17" i="21"/>
  <c r="N15" i="21"/>
  <c r="Y15" i="21" l="1"/>
  <c r="AA15" i="21" s="1"/>
  <c r="Y16" i="21" s="1"/>
  <c r="Z44" i="21"/>
  <c r="Y45" i="21"/>
  <c r="AA44" i="21"/>
  <c r="AE37" i="21"/>
  <c r="AD37" i="21" s="1"/>
  <c r="AH37" i="21" s="1"/>
  <c r="AC52" i="21"/>
  <c r="AB52" i="21" s="1"/>
  <c r="Y36" i="21"/>
  <c r="AA36" i="21" s="1"/>
  <c r="AC15" i="21"/>
  <c r="AC16" i="21" s="1"/>
  <c r="AB16" i="21" s="1"/>
  <c r="AC20" i="21"/>
  <c r="AB20" i="21" s="1"/>
  <c r="AC36" i="21"/>
  <c r="AB36" i="21" s="1"/>
  <c r="Z36" i="21"/>
  <c r="Y20" i="21"/>
  <c r="AA20" i="21" s="1"/>
  <c r="Y75" i="21"/>
  <c r="Z75" i="21" s="1"/>
  <c r="Y17" i="21"/>
  <c r="Z17" i="21" s="1"/>
  <c r="AC17" i="21"/>
  <c r="AB17" i="21" s="1"/>
  <c r="Y52" i="21"/>
  <c r="AA52" i="21" s="1"/>
  <c r="Y53" i="21" s="1"/>
  <c r="AA53" i="21" s="1"/>
  <c r="Y54" i="21" s="1"/>
  <c r="AC79" i="21"/>
  <c r="AB79" i="21" s="1"/>
  <c r="Y79" i="21"/>
  <c r="Y21" i="21"/>
  <c r="B222" i="22"/>
  <c r="B221" i="22"/>
  <c r="J209" i="22" s="1"/>
  <c r="AC76" i="21"/>
  <c r="AB76" i="21" s="1"/>
  <c r="AE15" i="21" l="1"/>
  <c r="AD15" i="21" s="1"/>
  <c r="Z16" i="21"/>
  <c r="AA16" i="21"/>
  <c r="Z15" i="21"/>
  <c r="AA45" i="21"/>
  <c r="Z45" i="21"/>
  <c r="AB15" i="21"/>
  <c r="AC21" i="21"/>
  <c r="AB21" i="21" s="1"/>
  <c r="AC53" i="21"/>
  <c r="Z20" i="21"/>
  <c r="AC18" i="21"/>
  <c r="AB18" i="21" s="1"/>
  <c r="AA75" i="21"/>
  <c r="Y76" i="21" s="1"/>
  <c r="AA76" i="21" s="1"/>
  <c r="Y77" i="21" s="1"/>
  <c r="AA17" i="21"/>
  <c r="Y18" i="21" s="1"/>
  <c r="AA18" i="21" s="1"/>
  <c r="Y19" i="21" s="1"/>
  <c r="AE17" i="21" s="1"/>
  <c r="AD17" i="21" s="1"/>
  <c r="Z53" i="21"/>
  <c r="AC19" i="21"/>
  <c r="AB19" i="21" s="1"/>
  <c r="Z52" i="21"/>
  <c r="AG15" i="21"/>
  <c r="AF15" i="21" s="1"/>
  <c r="AH15" i="21" s="1"/>
  <c r="Z54" i="21"/>
  <c r="AA54" i="21"/>
  <c r="Y55" i="21" s="1"/>
  <c r="Z21" i="21"/>
  <c r="AA21" i="21"/>
  <c r="Y22" i="21" s="1"/>
  <c r="Z79" i="21"/>
  <c r="AA79" i="21"/>
  <c r="AC77" i="21"/>
  <c r="AC22" i="21" l="1"/>
  <c r="AG17" i="21"/>
  <c r="AF17" i="21" s="1"/>
  <c r="Z76" i="21"/>
  <c r="Z18" i="21"/>
  <c r="AB53" i="21"/>
  <c r="AC54" i="21"/>
  <c r="AH17" i="21"/>
  <c r="AB77" i="21"/>
  <c r="AC78" i="21"/>
  <c r="AB78" i="21" s="1"/>
  <c r="AA22" i="21"/>
  <c r="Y23" i="21" s="1"/>
  <c r="Z22" i="21"/>
  <c r="AB22" i="21"/>
  <c r="AC23" i="21"/>
  <c r="AA55" i="21"/>
  <c r="Y56" i="21" s="1"/>
  <c r="Z55" i="21"/>
  <c r="AA77" i="21"/>
  <c r="Y78" i="21" s="1"/>
  <c r="Z77" i="21"/>
  <c r="Z19" i="21"/>
  <c r="AA19" i="21"/>
  <c r="AC55" i="21" l="1"/>
  <c r="AB54" i="21"/>
  <c r="AA78" i="21"/>
  <c r="Z78" i="21"/>
  <c r="AE75" i="21"/>
  <c r="AD75" i="21" s="1"/>
  <c r="Z56" i="21"/>
  <c r="AA56" i="21"/>
  <c r="Y57" i="21" s="1"/>
  <c r="AE52" i="21" s="1"/>
  <c r="AD52" i="21" s="1"/>
  <c r="AA23" i="21"/>
  <c r="Y24" i="21" s="1"/>
  <c r="Z23" i="21"/>
  <c r="AB23" i="21"/>
  <c r="AC24" i="21"/>
  <c r="AG75" i="21"/>
  <c r="AF75" i="21" s="1"/>
  <c r="AB55" i="21" l="1"/>
  <c r="AC56" i="21"/>
  <c r="AB56" i="21" s="1"/>
  <c r="AC57" i="21"/>
  <c r="AB57" i="21" s="1"/>
  <c r="AB24" i="21"/>
  <c r="AC25" i="21"/>
  <c r="AB25" i="21" s="1"/>
  <c r="Z24" i="21"/>
  <c r="AA24" i="21"/>
  <c r="Y25" i="21" s="1"/>
  <c r="Z57" i="21"/>
  <c r="AA57" i="21"/>
  <c r="AH75" i="21"/>
  <c r="AG52" i="21" l="1"/>
  <c r="AF52" i="21" s="1"/>
  <c r="AH52" i="21" s="1"/>
  <c r="AG20" i="21"/>
  <c r="AF20" i="21" s="1"/>
  <c r="AA25" i="21"/>
  <c r="Z25" i="21"/>
  <c r="AE20" i="21"/>
  <c r="AD20" i="21" s="1"/>
  <c r="AH20" i="21" l="1"/>
</calcChain>
</file>

<file path=xl/sharedStrings.xml><?xml version="1.0" encoding="utf-8"?>
<sst xmlns="http://schemas.openxmlformats.org/spreadsheetml/2006/main" count="1322" uniqueCount="695">
  <si>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</si>
  <si>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</si>
  <si>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</si>
  <si>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</si>
  <si>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</si>
  <si>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</si>
  <si>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</si>
  <si>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Financiera</t>
  </si>
  <si>
    <t>FECHA DE ELABORACIÓN O ACTUALIZACIÓN:</t>
  </si>
  <si>
    <t>Diciembre de 2021</t>
  </si>
  <si>
    <t>RESPONSABLE (s) DE ELABORACIÓN O ACTUALIZACIÓN</t>
  </si>
  <si>
    <t>Subdirector Administrativo y Financiero</t>
  </si>
  <si>
    <t>Factor: Externo/Interno/Proceso</t>
  </si>
  <si>
    <t xml:space="preserve">Variable </t>
  </si>
  <si>
    <t xml:space="preserve">¿Cómo me puede afectar? </t>
  </si>
  <si>
    <t>CARÁCTER: Positivo/negativo</t>
  </si>
  <si>
    <t>Breve análisis</t>
  </si>
  <si>
    <t>Factor Externo</t>
  </si>
  <si>
    <t>Transferencias municipales</t>
  </si>
  <si>
    <t>NEGATIVO</t>
  </si>
  <si>
    <t>POSITIVO</t>
  </si>
  <si>
    <t xml:space="preserve">Reduce la inversión en procesos misionales y gastos de funcionamiento, agudizado actualmente por la destinación de recursos para la atención de la emergencia sanitaria COVID 19. </t>
  </si>
  <si>
    <t>Factor de proceso</t>
  </si>
  <si>
    <t>Recuperación de cartera</t>
  </si>
  <si>
    <t>La irrecuperabilidad de la cartera afecta los recursos para soportar los gastos de funcionamiento proyectados en el presupuesto del instituto</t>
  </si>
  <si>
    <t>Solvencia financiera por parte de los usuarios</t>
  </si>
  <si>
    <t>Afecta las metas proyectadas para el recaudo de la cartera.</t>
  </si>
  <si>
    <t>Factor Interno</t>
  </si>
  <si>
    <t>Comunicación con los grupos de interes</t>
  </si>
  <si>
    <t xml:space="preserve">No permite la accesibilidad y consulta constante de información por parte de los grupos de interes, en medios de comunicación dispuestos por la entidad. </t>
  </si>
  <si>
    <t>Conflicto de orden público</t>
  </si>
  <si>
    <t xml:space="preserve">Afectaciones a la integridad de las personas que podria desencadenar pagos de indemnización a terceros. </t>
  </si>
  <si>
    <t>Fortaleza en las alianzas para la cooperación</t>
  </si>
  <si>
    <t>Las inicativas de cooperación que actualmente desarrolla el Instituto permitirá el acceso a recursos y por ende el cumplimiento de las metas globales.</t>
  </si>
  <si>
    <t>Imposiciones administrativas y financieras</t>
  </si>
  <si>
    <t>El instituto se ve afectado en ciertas circunstancias por directrices impartidas desde la administración central.</t>
  </si>
  <si>
    <t>Medio ambiente</t>
  </si>
  <si>
    <t>Situaciones de desastre derivados de temas ambientales, pueden generar contingencias y por ende la redistribución de recursos.</t>
  </si>
  <si>
    <t>Cambios normativos</t>
  </si>
  <si>
    <t>Cambios normativos en términos del presupuesto que buscan la estandarización de los informes del presupuesto.</t>
  </si>
  <si>
    <t>Cambio de administración</t>
  </si>
  <si>
    <t>Se puede ver afectada la asignación de recursos dada la priorización de necesidades.</t>
  </si>
  <si>
    <t xml:space="preserve">Debilidad en la planificación de cambios </t>
  </si>
  <si>
    <t xml:space="preserve">No se proyectan los cambios de acuerdo al ciclo presupuestal y asignación de recursos. </t>
  </si>
  <si>
    <t>Planeación de actividades internas</t>
  </si>
  <si>
    <t>No existe articulación entre lo planeado y lo ejecutado lo cual afecta los resultados.</t>
  </si>
  <si>
    <t>Sistemas de información</t>
  </si>
  <si>
    <t>El Instituto no cuenta con recursos tecnológicos adecuados para la a elaboración de sus procesos, además algunas herramientas son sub-utilizadas.</t>
  </si>
  <si>
    <t>Competencias del personal</t>
  </si>
  <si>
    <t>Falencias en la incorporación que se ajuste a los perfiles definidos en el Instituto dada la modalidad de contratación de personal.</t>
  </si>
  <si>
    <t>Evaluación del desempeño</t>
  </si>
  <si>
    <t xml:space="preserve">Los resultados en la evaluación del desempeño no se utiliza para efectos de planes de mejoramiento individuales.  </t>
  </si>
  <si>
    <t xml:space="preserve">Estructura organizacional </t>
  </si>
  <si>
    <t>La estructura organizacional actual no es la óptima para el funcionamiento del Instituto.</t>
  </si>
  <si>
    <t>Trabajo en equipo</t>
  </si>
  <si>
    <t>Existe una desarticulación al interior del proceso y con los demás procesos del Instituto, lo que genera reprocesos, desinformación e incumplimiento de entrega de información.</t>
  </si>
  <si>
    <t xml:space="preserve">Adopción inadecuada de herramientas de seguimiento </t>
  </si>
  <si>
    <t xml:space="preserve">Falta de articulación de herramientas de seguimiento y aplicación de las mismas. </t>
  </si>
  <si>
    <t>Administración del sistema de gestión de la calidad</t>
  </si>
  <si>
    <t xml:space="preserve">El proceso del sistema de gestión de calidad aporta a la articulación de los procesos, respondiendo a los requerimientos establecidos en el MIPG. </t>
  </si>
  <si>
    <t>Estilo de dirección</t>
  </si>
  <si>
    <t>El cambio frecuente en los cargos directivos, genera inestabilidad en el desarrollo de los procesos.</t>
  </si>
  <si>
    <t>Ambiente de trabajo</t>
  </si>
  <si>
    <t>No existe un adecuado ambiente físico y psicosocial para el desarrollo de los funcionarios y colaboradores.  Igualmente afecta el servicio a los usuarios del Instituto.</t>
  </si>
  <si>
    <t>Ambiental o Biologico</t>
  </si>
  <si>
    <t>Cambios en la calidad de vida y entorno laboral a raiz de posibles catastofes, ambientales o biologicas, como la pandemia.</t>
  </si>
  <si>
    <r>
      <t xml:space="preserve">PÁGINA: </t>
    </r>
    <r>
      <rPr>
        <sz val="12"/>
        <rFont val="Arial Narrow"/>
        <family val="2"/>
      </rPr>
      <t>2 de 3</t>
    </r>
  </si>
  <si>
    <t xml:space="preserve">IDENTIFICACIÓN DE ACTIVOS DE TI </t>
  </si>
  <si>
    <t>Activo</t>
  </si>
  <si>
    <t>Responsable</t>
  </si>
  <si>
    <t>Observaciones</t>
  </si>
  <si>
    <t>SICOF</t>
  </si>
  <si>
    <t>PROVEEDOR EXTERNO DEL SOFTWARE</t>
  </si>
  <si>
    <t>Se administra a través de un contrato de alojamiento y soporte</t>
  </si>
  <si>
    <t>XENCO</t>
  </si>
  <si>
    <t>CENTRAL DE INVERSIONES</t>
  </si>
  <si>
    <t>Es un software comprado por Corvide para la administración de la cartera hipotecaria del Instituto.  Actualmente la administración de éste se encuentra a cargo de Central de Inversiones.</t>
  </si>
  <si>
    <t>BASE DATOS DE FIDUCIAS</t>
  </si>
  <si>
    <t>CONTRATISTA DE FIDUCIAS</t>
  </si>
  <si>
    <t>La administración de la base de datos se puede perder al momento del terminación del contrato de la persona que actualmente lo administra</t>
  </si>
  <si>
    <t>BASE DATOS POAI</t>
  </si>
  <si>
    <t>PROFESIONAL UNIVERSITARIA FINANCIERA</t>
  </si>
  <si>
    <t>Actualmente el manejo de la base de datos se encuentra centralizada en sólo una persona.  Actualmente se tiene dificultad para conocer la administración de la misma.</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</si>
  <si>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</si>
  <si>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</si>
  <si>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</si>
  <si>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</si>
  <si>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</si>
  <si>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Mayo de 2025</t>
  </si>
  <si>
    <t>Suddirector Administrativo y Financiero</t>
  </si>
  <si>
    <t>OBJETIVO:</t>
  </si>
  <si>
    <t>Gestionar presupuestal y financieramente los recursos del Instituto, garantizando el cumplimiento de requisitos legales.</t>
  </si>
  <si>
    <t>ALCANCE:</t>
  </si>
  <si>
    <t xml:space="preserve">Desde la elaboración del presupuesto hasta la presentación de estados contables y financieros consolidados. </t>
  </si>
  <si>
    <t>4.2. IDENTIFICACION DEL RIESGO</t>
  </si>
  <si>
    <t>4.3. EVALUACIÓN DEL RIESGO</t>
  </si>
  <si>
    <t>4.4. TRATAMIENTO DEL RIESGO</t>
  </si>
  <si>
    <t>SEGUIMIENTO TRIMESTRE 1 2025</t>
  </si>
  <si>
    <t>EVIDENCIA
(Materialización de eventos, aplicación de controles)
(RELACIONAR LOS ENLACES)</t>
  </si>
  <si>
    <t>SEGUIMIENTO TRIMESTRE 2 2025</t>
  </si>
  <si>
    <t>EVIDENCIA
(Sobre materialización de eventos, aplicación de controles)
(RELACIONAR LOS ENLACES)</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</si>
  <si>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</si>
  <si>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</si>
  <si>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</si>
  <si>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</si>
  <si>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</si>
  <si>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</si>
  <si>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</si>
  <si>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</si>
  <si>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</si>
  <si>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</si>
  <si>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</si>
  <si>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</si>
  <si>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</si>
  <si>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</si>
  <si>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</si>
  <si>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</si>
  <si>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</si>
  <si>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</si>
  <si>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</si>
  <si>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</si>
  <si>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</si>
  <si>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</si>
  <si>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</si>
  <si>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</si>
  <si>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</si>
  <si>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</si>
  <si>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</si>
  <si>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</si>
  <si>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</si>
  <si>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</si>
  <si>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</si>
  <si>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</si>
  <si>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</si>
  <si>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</si>
  <si>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</si>
  <si>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</si>
  <si>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GF16</t>
  </si>
  <si>
    <t>NA
Riesgo Fiscal</t>
  </si>
  <si>
    <t>Tesorería</t>
  </si>
  <si>
    <t>Posibilidad de afectación reputacional y económica</t>
  </si>
  <si>
    <t>Por quejas interpuestas de manera informal o por correo electrónico por parte de proveedores y contratistas.
Por disminución en la liquidez institucional.
Por pérdida de recursos.
Por acciones legales de terceros</t>
  </si>
  <si>
    <t>debido a la realización de desembolsos por valores diferentes a los obligados.</t>
  </si>
  <si>
    <t>Posibilidad de afectación reputacional y económica del Instituto por quejas interpuestas de manera informal o por correo electrónico por parte de los proveedores y contratistas, por disminución en la liquidez institucional, por pérdida de recursos, así como por posibles acciones legales de terceros. Lo anterior, debido a la realización de desembolsos por valores diferentes a los obligados.</t>
  </si>
  <si>
    <t>1. Errores en la digitación</t>
  </si>
  <si>
    <t>Riesgo Fiscal</t>
  </si>
  <si>
    <t>Alta</t>
  </si>
  <si>
    <t>Moderado</t>
  </si>
  <si>
    <t>1.1.</t>
  </si>
  <si>
    <t>El profesional de tesorería genera el soporte de pago a través de la sucursal bancaria y lo compara contra el egreso.</t>
  </si>
  <si>
    <t>Detectivo</t>
  </si>
  <si>
    <t>Manual</t>
  </si>
  <si>
    <t>Sin Documentar</t>
  </si>
  <si>
    <t>Continua</t>
  </si>
  <si>
    <t>Con Registro</t>
  </si>
  <si>
    <t>Documentos que soportan la solicitud de pago.</t>
  </si>
  <si>
    <t>Reducir (mitigar)</t>
  </si>
  <si>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principal.Los desembolsos se han realizado por los valores correctos.
</t>
    </r>
    <r>
      <rPr>
        <b/>
        <sz val="11"/>
        <color rgb="FF000000"/>
        <rFont val="Arial Narrow"/>
        <family val="2"/>
      </rPr>
      <t xml:space="preserve">Materialización de Evento Potencial Intermedio:
</t>
    </r>
    <r>
      <rPr>
        <sz val="11"/>
        <color rgb="FF000000"/>
        <rFont val="Arial Narrow"/>
        <family val="2"/>
      </rPr>
      <t xml:space="preserve">No se evidencia materialización del evento potencial intermedio.No se han presentado errores en la digitación de los pagos.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</si>
  <si>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principal.Los desembolsos se han realizado por los valores correctos.
</t>
    </r>
    <r>
      <rPr>
        <b/>
        <sz val="11"/>
        <color rgb="FF000000"/>
        <rFont val="Arial Narrow"/>
        <family val="2"/>
      </rPr>
      <t xml:space="preserve">Materialización de Evento Potencial Intermedio:
</t>
    </r>
    <r>
      <rPr>
        <sz val="11"/>
        <color rgb="FF000000"/>
        <rFont val="Arial Narrow"/>
        <family val="2"/>
      </rPr>
      <t xml:space="preserve">No se evidencia materialización del evento potencial intermedio.No se han presentado errores en la digitación de los pagos.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</si>
  <si>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https://isvimedgovco.sharepoint.com/:f:/s/1Admin_Y_Financiera/EksScAmLRj5FgvUfiNpvCsEBcSVu1wnxnangDKvCS3xRhw?e=OPCJrl</t>
  </si>
  <si>
    <t>1.2.</t>
  </si>
  <si>
    <t>El aprobador del pago valida que lo registrado en la sucursal bancaria corresponda a los soportes de la solicitud de pago (obligación y egreso)</t>
  </si>
  <si>
    <t>Preventivo</t>
  </si>
  <si>
    <t>GF17</t>
  </si>
  <si>
    <t>NA
Riesgos Fiscal</t>
  </si>
  <si>
    <t>Posibilidad de afectación económica</t>
  </si>
  <si>
    <t>Por disminución en la liquidez institucional
Por pérdida de recursos</t>
  </si>
  <si>
    <t>debido a la realización de pagos dobles de obligaciones.</t>
  </si>
  <si>
    <t>Posibilidad de afectación económica por disminución en la liquidez institucional así como por pérdida de recursos, debido a la realización de pagos dobles de obligaciones.</t>
  </si>
  <si>
    <t>1. Falta de control a la documentación de los pagos realizados.</t>
  </si>
  <si>
    <t>Mayor</t>
  </si>
  <si>
    <t>El profesional asignado del área de contabilidad realiza la conciliación bancaria e identifica el pago doble de obligaciones, para lo cual compara el libro auxiliar contable contra el extracto bancario.</t>
  </si>
  <si>
    <t>Aleatoria</t>
  </si>
  <si>
    <t>Conciliación bancaria</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</si>
  <si>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materializado.Los controles han sido filtros de prevención para este riesgo.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</si>
  <si>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
Materialización de Evento Potencial Principal:
</t>
    </r>
    <r>
      <rPr>
        <sz val="11"/>
        <color rgb="FF000000"/>
        <rFont val="Arial Narrow"/>
        <family val="2"/>
      </rPr>
      <t xml:space="preserve">No se evidencia materialización del evento potencial principal.No se han realizado pagos dobles de obligaciones.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materializado.Los controles han sido filtros de prevención para este riesgo.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</si>
  <si>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El profesional de tesorería una vez realiza el pago, pone VoBo de pago en la documentación soporte, esto con el fin de evitar de que por error se vuelva a realizar el pago.</t>
  </si>
  <si>
    <t>Documentación soporte de cada pago con VoBo de pagado</t>
  </si>
  <si>
    <t>En caso de materialización del riesgo, desde la tesorería del ISVIMED,una vez identificado el pago doble y el beneficiario del mismo, se realiza una solicitud a traves de correo electronico requriendo realizar el reembolso del recurso correspondiente a la cuenta que se vio afectada. En caso de que el beneficiario no quiera realizar el reembolso, este recurso se le debitará del proximo pago que pueda tener a su favor, y en caso no cuente con un proximo pago se interpondra un recurso legal a fin de gestionar la devolución de dicho dinero.</t>
  </si>
  <si>
    <t>Correctivo</t>
  </si>
  <si>
    <t xml:space="preserve">Solictud de Reembolso al contratista al cual se realizó el pago doble.
Soporte del ingreso del recurso a la cuenta bancaria.
Traslado a Subdirección Jurídica para recuperación del recursos a través de recurso legal.
</t>
  </si>
  <si>
    <t>GF18</t>
  </si>
  <si>
    <t>NA
Riesgo de Corrupción</t>
  </si>
  <si>
    <t>Posibilidad de afectación económica y reputacional del Instituto</t>
  </si>
  <si>
    <t>por perdida de recursos y por lo tanto posibles sanciones de índole disciplinaria, penal y/o económica por parte de los entes de control</t>
  </si>
  <si>
    <t>debido a la apropiación de recursos financieros por parte empleados o terceros para el beneficio particular.</t>
  </si>
  <si>
    <t>Posibilidad de afectación económica y reputacional del Instituto por perdida de recursos y por lo tanto posibles sanciones de índole disciplinaria, penal y/o económica por parte de los entes de control, debido a la apropiación de recursos financieros por parte empleados o terceros para el beneficio particular.</t>
  </si>
  <si>
    <t>Riesgo de Corrupción</t>
  </si>
  <si>
    <t>Catastrófico</t>
  </si>
  <si>
    <t>En el caso de apropiación indebida recursos por parte de un funcionario (materialización del riesgo), el caso debe remitirse al oficial de transparencia quien a su vez deberá informar a los entes de control con el fin de que lleven a cabo las investigaciones pertinentes.
Documentado en: P-GE-10, PROCEDIMIENTO PARA EL TRAMITE DE DENUNCIAS.</t>
  </si>
  <si>
    <t>Documentado</t>
  </si>
  <si>
    <t xml:space="preserve">
Reporte del hecho de corrupción al oficial de transparencia.
Oficio remisorio a la autoridad competente</t>
  </si>
  <si>
    <t>Identificar si existen pólizas con la cobertura suficiente para amparar los saldos que se manejan en las cuentas bancarias. En caso afirmativo incorporar este control a este riesgo.</t>
  </si>
  <si>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principal.No se han apropiado recursos financieros de la Entidad por parte de empleados o terceros para el beneficio particular.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</si>
  <si>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principal.No se han apropiado recursos financieros de la Entidad por parte de empleados o terceros para el beneficio particular.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</si>
  <si>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https://isvimedgovco.sharepoint.com/:f:/s/1Admin_Y_Financiera/EksScAmLRj5FgvUfiNpvCsEBcSVu1wnxnangDKvCS3xRhw?e=7UAPde</t>
  </si>
  <si>
    <t>1. La persona que prepara los pagos es la misma que las aprueba en el portal bancario (falta de segregación de funciones).</t>
  </si>
  <si>
    <t>El profesional de tesorería y la contratistas de fiducias preparan los pagos en los portales bancarios correspondientes y el Subdirector Administrativo y Financiero los aprueba.</t>
  </si>
  <si>
    <t>Sin Registro</t>
  </si>
  <si>
    <t>N/A</t>
  </si>
  <si>
    <t>2. Falta de control en la aprobación de los gastos relacionados con la caja menor.</t>
  </si>
  <si>
    <t>El Director del Isvimed aprueba la realización del gasto. La persona asignada por la resolución para el manejo de la caja menor y el profesional designado por el área contable realizan arqueos de caja de manera periódica.</t>
  </si>
  <si>
    <t>Actas de arqueos de caja</t>
  </si>
  <si>
    <t>3. Ausencia de conciliaciones a los recursos administrados en entidades financieras y sociedades fiduciarias.</t>
  </si>
  <si>
    <t>El profesional designado en el área contable realiza mensualmente conciliaciones bancarias para identificar diferencias entre los saldos contables y los extractos bancarios y de fiducias.</t>
  </si>
  <si>
    <t>Conciliación bancaria y de fiducias mensual</t>
  </si>
  <si>
    <t>4. El proceso de selección de personal para cargos de manejo y confianza, no incluye la verificación de la situación socioeconómica del aspirante.</t>
  </si>
  <si>
    <t xml:space="preserve">desde el proceso de talento humano se aplica la lista de chequeo F-GH-03 que establece los documentos necesarios para dar inicio al trámite de vinculación de un funcionario en la entidad, dentro de estos requerimientos se solicita la declaración juramentada de bienes y rentas (Función Pública) descargado directamente del SIGEP, en la cual se detalla la situación socioeconómica de los aspirantes.
La profesional de Talento Humano verifica la información de la declaración de bienes y rentas, identificando si el nivel de los pasivos es considerable con relación al nivel de ingresos, lo cual podría considerarse como una situación generadora de presión para cometer hechos de corrupción, y debe generarse la alerta respectiva.   </t>
  </si>
  <si>
    <t>la lista de chequeo Vinculación, F-GH-03</t>
  </si>
  <si>
    <t>5. Ausencia de una línea de denuncias</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</si>
  <si>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</si>
  <si>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</si>
  <si>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GF30</t>
  </si>
  <si>
    <t>Lograr un 95% de cumplimiento en pagos con relación al PAC proyectado de gastos.</t>
  </si>
  <si>
    <t>reflejada en 
- quejas por parte la comunidad por no recibir los productos y servicios derivados de los proyectos de inversión.
- Quejas por parte de proveedores por el no pago de obligaciones contractuales.
- Requerimientos por parte del Distrito y el Concejo de Medellín derivados del incumplimiento de metas de Plan de Desarrollo Distrital.
- Hallazgos por parte de entes de Control
- Pago de intereses de mora por el incumplimiento de los pagos.
- Disminución en las transferencias distritales por baja ejecución del PAC
- por acciones legales de terceros.</t>
  </si>
  <si>
    <t>debido a que no se de cumplimiento a los pagos con relación al PAC proyectado de gastos</t>
  </si>
  <si>
    <t>Posibilidad de afectación reputacional y económica para el Instituto reflejada en quejas por parte la comunidad por no recibir los productos y servicios derivados de los proyectos de inversión, Quejas por parte de proveedores por el no pago de obligaciones contractuales, Requerimientos por parte del Distrito y el Concejo de Medellín derivados del incumplimiento de metas de Plan de Desarrollo Distrital, Hallazgos por parte de entes de Control, pago de intereses de mora por el incumplimiento de los pagos,  disminución en las transferencias distritales por baja ejecución del PAC asi como por posibles acciones legales de terceros. Lo anterior, debido a que no se de cumplimiento a los pagos con relación al PAC proyectado de gastos.</t>
  </si>
  <si>
    <t xml:space="preserve">1. Los encargados de elaborar las solicitudes de pago, no las entregan en cumplimiento de requisitos o de acuerdo con los plazos estipulados en el cronograma de cierre financiero mensual. </t>
  </si>
  <si>
    <t>El area contable elabora y envia el cronograma de cierre financiero mensual a todas las dependencias. De manera general no se reciben solicitudes de pago por fuera del tiempo estipulado.
Una vez se reciben las solicitudes de pago, el area contable valida que estas solicitudes tengan los soportes descritos en el PROCEDIMIENTO PARA PAGOS, P-GF-10 de acuerdo a cada tipología.
Posteriormente el area de presupuesto verifica los soportes presupuestales y la disponibilidad de PAC para generar la orden de pago OP.
Por su parte, el area de Tesorería verifica la disponiblidad de recursos en caja y la existencia de los soportes requeridos de acuerdo al procedimiento en mención, para proceder a realizar los pagos y afectar el PAC de gastos.</t>
  </si>
  <si>
    <t xml:space="preserve">Solicitud de Pago con soportes relacionados en el PROCEDIMIENTO PARA PAGOS, P-GF-10.
Orden de Pago OP
Comprobante de Egreso
Soporte de desembolso del banco
</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</si>
  <si>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Materialización de Evento Potencial Intermedio:
</t>
    </r>
    <r>
      <rPr>
        <sz val="11"/>
        <color rgb="FF000000"/>
        <rFont val="Arial Narrow"/>
        <family val="2"/>
      </rPr>
      <t xml:space="preserve">No se evidencia materialización de los eventos potenciales intermedios..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 xml:space="preserve">No se han establecido hasta ahora acciones derivadas del seguimiento de este riesgo que sean objeto de seguimiento.
</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</si>
  <si>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 los pagos con relación al PAC proyectado de gastos.
</t>
    </r>
    <r>
      <rPr>
        <b/>
        <sz val="11"/>
        <color rgb="FF000000"/>
        <rFont val="Arial Narrow"/>
        <family val="2"/>
      </rPr>
      <t xml:space="preserve">Materialización de Evento Potencial Intermedio:
</t>
    </r>
    <r>
      <rPr>
        <sz val="11"/>
        <color rgb="FF000000"/>
        <rFont val="Arial Narrow"/>
        <family val="2"/>
      </rPr>
      <t xml:space="preserve">No se evidencia materialización de los eventos potenciales intermedios..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Acciones derivadas de materialización de eventos / fortalecimiento de controles:
</t>
    </r>
    <r>
      <rPr>
        <sz val="11"/>
        <color rgb="FF000000"/>
        <rFont val="Arial Narrow"/>
        <family val="2"/>
      </rPr>
      <t xml:space="preserve">No se han establecido hasta ahora acciones derivadas del seguimiento de este riesgo que sean objeto de seguimiento.
</t>
    </r>
  </si>
  <si>
    <t>https://isvimedgovco.sharepoint.com/:f:/s/1Admin_Y_Financiera/EksScAmLRj5FgvUfiNpvCsEBcSVu1wnxnangDKvCS3xRhw?e=13qReg</t>
  </si>
  <si>
    <t>2. No se cuentan con los recursos en caja con relación al PAC de gastos proyectado</t>
  </si>
  <si>
    <t>2.1</t>
  </si>
  <si>
    <t>La tesorera general verifica periódicamente la disponibilidad de los recursos en caja con relación a la programación de pagos lo informa de manera mensual en el Comité Finaniero
Documentado en: Resolución del Comité Financiero</t>
  </si>
  <si>
    <t>Acta del Comité Financiero</t>
  </si>
  <si>
    <t>2.2</t>
  </si>
  <si>
    <t>La tesorera general en el caso de no contar con recursos en caja para la realización de pagos, procede a realizar unidad de caja, identificando los recursos disponibles en otros rubros para cubrir los pagos.</t>
  </si>
  <si>
    <t>Informe de Ejecución Presupuestal</t>
  </si>
  <si>
    <t xml:space="preserve">3. Imposibilidad de ingresar a los portales bancarios por fallas técnicas. </t>
  </si>
  <si>
    <t xml:space="preserve">Como política los recursos en bancos tanto para funcionamiento como para inversión se tienen en cuentas bancarias de diferentes instituciones bancarias. De esta manera, en el caso de falla técnica en un institución bancaria se utilizan los recursos de la otra.
Por otro lado, se tiene la opción de expedir cheques, para evitar el uso del portal bancario con fallas. </t>
  </si>
  <si>
    <t>Comprobantes de egreso
Cheques</t>
  </si>
  <si>
    <t>GF31</t>
  </si>
  <si>
    <t>Lograr un 100% de cumplimiento del reintegro mensual de los rendimientos financieros con relación a la resolución 112 CODFIS.</t>
  </si>
  <si>
    <t>Posibilidad de afectación reputacional del Instituto</t>
  </si>
  <si>
    <t>reflejada en hallazgos por parte de los entes de control y requerimiento del Concejo Ditstrital de Medellín</t>
  </si>
  <si>
    <t>debido a que no se de cumplimiento al reintegro mensual de los rendimientos financieros con relación a la resolución 112 CODFIS</t>
  </si>
  <si>
    <t>Posibilidad de afectación reputacional del Instituto reflejada en hallazgos por parte de los entes de control y requerimiento del Concejo Ditstrital de Medellín, debido a que no se de cumplimiento al reintegro mensual de los rendimientos financieros con relación a la resolución 112 CODFIS.</t>
  </si>
  <si>
    <t>No se realizar la identifiacción y control sobre la generación de los rendimientos financieros generados en cuentas propias y fideicomisos de la entidad</t>
  </si>
  <si>
    <t>Riesgo Financiero</t>
  </si>
  <si>
    <t>Media</t>
  </si>
  <si>
    <t>La Tesorera General y el equipo de fiducias realiza las conciliaciones bancarias de manera mensual para identificar los rendimiento financieros generados en cada cuenta, los cuales son los que se deben restituir.</t>
  </si>
  <si>
    <t>Conciliaciones bancarias
Extractos Bancarios</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</si>
  <si>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Estado de acciones derivadas del seguimiento a riesgos:
</t>
    </r>
    <r>
      <rPr>
        <sz val="11"/>
        <color rgb="FF000000"/>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</si>
  <si>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 dado cumplimiento al reintegro mensual de los rendimeintos financieros con relación a la Resolución 112 CODFIS.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</si>
  <si>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https://isvimedgovco.sharepoint.com/:f:/s/1Admin_Y_Financiera/EksScAmLRj5FgvUfiNpvCsEBcSVu1wnxnangDKvCS3xRhw?e=3f3cIg</t>
  </si>
  <si>
    <t>No se realiza el pago por rendimientos financieros al Distrito</t>
  </si>
  <si>
    <t>La Tesorera General y el equipo de fiducias elaboran el formatos de reintegro para cada cuenta bancaria con intereses a restituir y solicita al Distrito la expedición de la cuenta de cobro</t>
  </si>
  <si>
    <t>Comprobante de egreso
Extractos Bancarios
Auxiliar Contable</t>
  </si>
  <si>
    <t>En caso de materialización del riesgo por medio de un proceso de depuración de saldos, la Tesorera General una vez identificados los intereses no reintergrados procede a diligenciar los formatos de reintegro y solicita al Distrito la expedición de la cuenta de cobro.</t>
  </si>
  <si>
    <t>Hoja de trabajo con identificación de intereses no reintegrados
Extractos Bancarios</t>
  </si>
  <si>
    <t>GF32</t>
  </si>
  <si>
    <t>Lograr un 100% de cumplimiento del presupuesto pactado a nivel de transferencias, con relación a lo facturado al Distrito, de manera mensual.</t>
  </si>
  <si>
    <t>Posibilidad de afectacion reputacional y económico</t>
  </si>
  <si>
    <t xml:space="preserve">reflejada en:
- requerimeintos del Distrito y el Concejo Distrital por el incumplimiento de metas y objetivos de Plan de Desarrollo.
- Hallazgos por parte de los entes de control.
- Pago de multas, sanciones, intereses moratorias por el incumplimiento en el pago de obligaciones.
</t>
  </si>
  <si>
    <t>debido a que no se desembolsen las transferencias pactadas por parte del Distrito</t>
  </si>
  <si>
    <t>Posibilidad de afectacion reputacional y económico, reflejada en requerimeintos del Distrito y el Concejo Distrital por el incumplimiento de metas y objetivos de Plan de Desarrollo, hallazgos por parte de los entes de control, pago de multas, sanciones, intereses moratorias por el incumplimiento en el pago de obligaciones. Lo anterior, debido a que no se desembolsen las transferencias pactadas por parte del Distrito.</t>
  </si>
  <si>
    <t>1. El distrito no realiza el pago total de la transferencia presupuestada en cada mes o realiza recortes presupuestales.</t>
  </si>
  <si>
    <t>La tesorera General / Dirección gestiona el desembolso de los recursos con la Secretaría de Hacienda del Distrito a través de reuniones, llamadas, correos, oficios.</t>
  </si>
  <si>
    <t>Actas de reunión, correos eletrónicos y oficios.</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</si>
  <si>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No se evidencia materialización del evento potencial principal.Se han realizado trasnferencias por parte del Distrito.</t>
    </r>
    <r>
      <rPr>
        <b/>
        <sz val="11"/>
        <color theme="1"/>
        <rFont val="Arial Narrow"/>
        <family val="2"/>
      </rPr>
      <t xml:space="preserve">
Materialización de Evento Potencial Intermedio:
</t>
    </r>
    <r>
      <rPr>
        <sz val="11"/>
        <color theme="1"/>
        <rFont val="Arial Narrow"/>
        <family val="2"/>
      </rPr>
      <t>Ningún evento potencial intermedio se ha materializado.Se ha realizado una adecuada aplicación de los controles que han evitado que las causas plasmadas en este riesgo se materialicen.</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Estado de acciones derivadas del seguimiento a riesgos:
</t>
    </r>
    <r>
      <rPr>
        <sz val="11"/>
        <color theme="1"/>
        <rFont val="Arial Narrow"/>
        <family val="2"/>
      </rPr>
      <t>No se han establecido hasta ahora acciones derivadas del seguimiento de este riesgo que sean objeto de seguimiento.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</si>
  <si>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principal.Se han realizado trasnferencias por parte del Distrito.
</t>
    </r>
    <r>
      <rPr>
        <b/>
        <sz val="11"/>
        <color rgb="FF000000"/>
        <rFont val="Arial Narrow"/>
        <family val="2"/>
      </rPr>
      <t xml:space="preserve">
Materialización de Evento Potencial Intermedio:
</t>
    </r>
    <r>
      <rPr>
        <sz val="11"/>
        <color rgb="FF000000"/>
        <rFont val="Arial Narrow"/>
        <family val="2"/>
      </rPr>
      <t xml:space="preserve">Ningún evento potencial intermedio se ha materializado.Se ha realizado una adecuada aplicación de los controles que han evitado que las causas plasmadas en este riesgo se materialicen.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
</t>
    </r>
    <r>
      <rPr>
        <sz val="11"/>
        <color rgb="FF000000"/>
        <rFont val="Arial Narrow"/>
        <family val="2"/>
      </rPr>
      <t>No se han establecido hasta ahora acciones derivadas del seguimiento de este riesgo que sean objeto de seguimiento.</t>
    </r>
  </si>
  <si>
    <t>https://isvimedgovco.sharepoint.com/:f:/s/1Admin_Y_Financiera/EksScAmLRj5FgvUfiNpvCsEBcSVu1wnxnangDKvCS3xRhw?e=7y60iU</t>
  </si>
  <si>
    <t>2. El distrito no aprueba la cuenta de cobro de transferencias por errores en la elaboración de la misma por parte del Instituto</t>
  </si>
  <si>
    <t>La Tesorera General reliza la corrección de la cuenta de cobro y la envía nuevamente al Distrito.</t>
  </si>
  <si>
    <t>Cuenta de cobro de Transferencias Distritales corregida.</t>
  </si>
  <si>
    <t xml:space="preserve">6. Falta de seguimiento a los procesos ejecutivos para la recuperación de cartera hipotecaria. </t>
  </si>
  <si>
    <t>No existe medida de control actual</t>
  </si>
  <si>
    <t>NA</t>
  </si>
  <si>
    <t xml:space="preserve">7. Prescripción de los procesos ejecutivos para la recuperación de cartera hipotecaria. </t>
  </si>
  <si>
    <t>GF19</t>
  </si>
  <si>
    <t>Reducir en un 50% el Valor de la cartera hipotecaria de obligaciones mayor a 4 cuotas vencidas para la vigencia 2025. 
Este tipo de cartera se considera como de dificil recaudo.</t>
  </si>
  <si>
    <t>Cartera</t>
  </si>
  <si>
    <t>Posibilidad de afectación económica y reputacional</t>
  </si>
  <si>
    <t>Por disminución de ingresos que afecta el cumplimiento de pagos.
Detrimento Patrimonial.
Por Hallazgos de los entes de control</t>
  </si>
  <si>
    <r>
      <t>debido</t>
    </r>
    <r>
      <rPr>
        <sz val="11"/>
        <color theme="1"/>
        <rFont val="Arial Narrow"/>
        <family val="2"/>
      </rPr>
      <t xml:space="preserve"> al aumento</t>
    </r>
    <r>
      <rPr>
        <sz val="11"/>
        <rFont val="Arial Narrow"/>
        <family val="2"/>
      </rPr>
      <t xml:space="preserve"> de la cartera hipotecaria de aquellas obligaciones mayor a 6 cuotas vencidas (&gt; 180 días).</t>
    </r>
  </si>
  <si>
    <r>
      <rPr>
        <b/>
        <sz val="11"/>
        <rFont val="Arial Narrow"/>
        <family val="2"/>
      </rPr>
      <t>Posibilidad</t>
    </r>
    <r>
      <rPr>
        <sz val="11"/>
        <rFont val="Arial Narrow"/>
        <family val="2"/>
      </rPr>
      <t xml:space="preserve"> de afectación económica y reputacional del Instituto por disminución de ingresos que afecta el cumplimiento de pagos, detrimento patrimonial así como por hallazgos de los entes de control, debido al aumento de la cartera hipotecaria de aquellas obligaciones mayor a 6 cuotas vencidas (&gt; 180 días).</t>
    </r>
  </si>
  <si>
    <t>1. Falta de recursos de los morosos.</t>
  </si>
  <si>
    <t>El responsable de la Cartera Hipotecaria de manera mensual realiza informe de las edades de la cartera hipotecaria el cual es enviado al Contador para su respectivo análisis.
Se considera cartera con un mayor riesgo de irrecuperabilidad las obligaciones con más de 4 cuotas vencidas (&gt; 120 días).
Con base en esta información se elabora un Plan de recuperación de cartera</t>
  </si>
  <si>
    <t>Informe de las edades de la cartera hipotecaria.
Plan de recuperación de cartera</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</si>
  <si>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Se evidencia materialización del evento potencial principal, debido a debido la Irrecuperabilidad  de la cartera hipotecaria de aquellas obligaciones con más de 6 cuotas vencidas (&gt; 180 días).Se han implementado estrategias que contribuyan a la  recuperación de la cartera, El recaudo del primer trimestre del año 2025 con corte al 31 de Marzo por 109.910.131.  El portafolio de cartera hipotecaria con corte al 28 de Febrero cierra en un total de $2.354.538.233.86 y un total de 404 obligaciones.
</t>
    </r>
    <r>
      <rPr>
        <b/>
        <sz val="11"/>
        <color theme="1"/>
        <rFont val="Arial Narrow"/>
        <family val="2"/>
      </rPr>
      <t>Materialización de Evento Potencial Intermedio:</t>
    </r>
    <r>
      <rPr>
        <sz val="11"/>
        <color theme="1"/>
        <rFont val="Arial Narrow"/>
        <family val="2"/>
      </rPr>
      <t xml:space="preserve">
Se han materializado todos los eventos potenciales intermedios, sin embargo se han tenido avances que promueven una mejora significativa en el proceso de cartera.
</t>
    </r>
    <r>
      <rPr>
        <b/>
        <sz val="11"/>
        <color theme="1"/>
        <rFont val="Arial Narrow"/>
        <family val="2"/>
      </rPr>
      <t>Diseño, Efectividad de Controles:</t>
    </r>
    <r>
      <rPr>
        <sz val="11"/>
        <color theme="1"/>
        <rFont val="Arial Narrow"/>
        <family val="2"/>
      </rPr>
      <t xml:space="preserve">
Las medidas de control para este riesgo estan incompletas, notándose que tres de los eventos potenciales intermedios no cuentan con un control actual y la acción establecida en el tratamiento del riesgo no apunta a obtener el control que requiere el evento potencial intermedio, la falta de controles o no claridad de ellos, hace que sea mas factible la materialización de  las causas del riesgo.
</t>
    </r>
    <r>
      <rPr>
        <b/>
        <sz val="11"/>
        <color theme="1"/>
        <rFont val="Arial Narrow"/>
        <family val="2"/>
      </rPr>
      <t>Estado de acciones derivadas del seguimiento a riesgos:</t>
    </r>
    <r>
      <rPr>
        <sz val="11"/>
        <color theme="1"/>
        <rFont val="Arial Narrow"/>
        <family val="2"/>
      </rPr>
      <t xml:space="preserve">
Se han establecido acciones correctivas derivadas del seguimiento de este riesgo. Adicionalmente, se ha realizado un seguimiento mensual a dichas acciones (91, 105, 106), las cuales están orientadas a mejorar los procesos del área de cartera y, de esta manera, contribuir significativamente al correcto funcionamiento de la cartera de la Entidad.
Asimismo, se estructuró un plan de trabajo enfocado en mejorar el estado de la cartera. Como parte de este plan, se han establecido acuerdos de pago con los deudores y se ha fortalecido la gestión en cobro coactivo.
LINK:https://isvimedgovco.sharepoint.com/:x:/s/1Admin_Y_Financiera/Ef0NbAVxnxNGtu-a4l-Iqf4BMWOy_9YkwWiZQkcjM4nCuQ?e=ihbi9e</t>
    </r>
  </si>
  <si>
    <r>
      <rPr>
        <b/>
        <sz val="11"/>
        <color rgb="FF000000"/>
        <rFont val="Arial Narrow"/>
      </rPr>
      <t xml:space="preserve">Identificación de Riesgos (El riesgo y sus causas continuan vigentes de acuerdo al contexto?):
</t>
    </r>
    <r>
      <rPr>
        <sz val="11"/>
        <color rgb="FF000000"/>
        <rFont val="Arial Narrow"/>
      </rPr>
      <t xml:space="preserve">El riesgo y los eventos potenciales intermedios continuan vigentes teniendo en cuenta el contexto interno y externo.
</t>
    </r>
    <r>
      <rPr>
        <b/>
        <sz val="11"/>
        <color rgb="FF000000"/>
        <rFont val="Arial Narrow"/>
      </rPr>
      <t xml:space="preserve">
Materialización de Evento Potencial Principal:
</t>
    </r>
    <r>
      <rPr>
        <sz val="11"/>
        <color rgb="FF000000"/>
        <rFont val="Arial Narrow"/>
      </rPr>
      <t xml:space="preserve">Con corte al 30 de junio de 2025, no se evidencia materialización del  riesgo relacionado, esto se concluye al comparar el valor de la cartera en mora mayor a seis(6) cuotas vencidas del trimestre anterior, el cual era de $418.592.781, frente al valor actual de $409.194.205, reflejando una disminución de $9.398.576 (equivalente al 2,2%).  Por tanto, se observa una tendencia de disminución en el comportamiento de la cartera de la entidad.
</t>
    </r>
    <r>
      <rPr>
        <b/>
        <sz val="11"/>
        <color rgb="FF000000"/>
        <rFont val="Arial Narrow"/>
      </rPr>
      <t xml:space="preserve">
Materialización de Eventos Potenciales Intermedios (Causas):
</t>
    </r>
    <r>
      <rPr>
        <sz val="11"/>
        <color rgb="FF000000"/>
        <rFont val="Arial Narrow"/>
      </rPr>
      <t xml:space="preserve">Se han materializado algunos eventos potenciales intermedios, los cuales son inherentes al proceso y al objeto social de la Entidad, debido al tipo de población con la que se trabaja,  se resalta que se han tenido avances que promueven una mejora significativa en el proceso de cartera.
</t>
    </r>
    <r>
      <rPr>
        <b/>
        <sz val="11"/>
        <color rgb="FF000000"/>
        <rFont val="Arial Narrow"/>
      </rPr>
      <t xml:space="preserve">
Diseño, Efectividad de Controles:
</t>
    </r>
    <r>
      <rPr>
        <sz val="11"/>
        <color rgb="FF000000"/>
        <rFont val="Arial Narrow"/>
      </rPr>
      <t xml:space="preserve">Las medidas de control para este riesgo están bien diseñados y son coherentes en su aplicación al proceso. 
</t>
    </r>
    <r>
      <rPr>
        <b/>
        <sz val="11"/>
        <color rgb="FF000000"/>
        <rFont val="Arial Narrow"/>
      </rPr>
      <t xml:space="preserve">
Acciones derivadas de materialización de eventos / fortalecimiento de controles:
</t>
    </r>
    <r>
      <rPr>
        <sz val="11"/>
        <color rgb="FF000000"/>
        <rFont val="Arial Narrow"/>
      </rPr>
      <t>Se han establecido acciones correctivas derivadas del seguimiento de este riesgo. Adicionalmente, se ha realizado un seguimiento mensual a dichas acciones (105, 106), las cuales están orientadas a mejorar los procesos del área de cartera y, de esta manera, contribuir significativamente al correcto funcionamiento de la cartera de la Entidad.
Asimismo, se estructuró un plan de trabajo enfocado en mejorar el estado de la cartera. Como parte de este plan, se han establecido acuerdos de pago con los deudores y se ha fortalecido la gestión en cobro coactivo.</t>
    </r>
  </si>
  <si>
    <t>https://isvimedgovco.sharepoint.com/:f:/s/1Admin_Y_Financiera/EpHRTI5u05tKsUvcoAwW2yIBXuRYIHk1ALm-QxOvhB9Z8Q?e=geHzDL</t>
  </si>
  <si>
    <t>El responsable de la Cartera Hipotecaria identifica deudores con mas 4 cuotas vencidas para indagar sobre la causa del no pago, y ofrecer acuerdos de pago.</t>
  </si>
  <si>
    <t>Plan de Recuperación de Cartera
Base de datos con gestión de contacto telefónico - Taquilla.
Comunicaciones escritas enviadas al domicilio del deudor.
Acuerdos de Pago</t>
  </si>
  <si>
    <t>2. Dificultad para la localizar el deudor.</t>
  </si>
  <si>
    <t>El responsable de la Cartera Hipotecaria verifica en el sistema de información SIFI y en el expediente físico del deudor, información de contacto para su localización y posterior envío de comunicación informando el estado de la obligación.</t>
  </si>
  <si>
    <t>comunicación informando el estado de la obligación.</t>
  </si>
  <si>
    <t>El responsable de la Cartera Hipotecaria solicita a las demas subdirecciones un cruce de información con las bases de datos del sisben y/o VUR (Valor Unico Reparación de Víctimas) con el fin de actualizar los datos de contacto de los deudores</t>
  </si>
  <si>
    <t>Base de datos de deudores actualizada con infcormación de las bases de datos del Sisben y/o VUR</t>
  </si>
  <si>
    <t>3. Incumplimientos en los acuerdos de pago.</t>
  </si>
  <si>
    <t>El responsable de la Cartera Hipotecaria de manera mensual identifica los pagos correspondientes a los acuerdo de pago. Aquellos acuerdos que se incumplen por parte de los deudores, no se realiza el descuento de intereses aprobado. Estos se reportan en el boletín de deudores morosos del Estado. Procede el inicio de cobro jurídico, para lo cual se informa a la subdirección jurídica de la entidad.</t>
  </si>
  <si>
    <t>Boletín de Deudores Morosos (BDME).
Comunicación de deudores a la Subdirección Jurídica</t>
  </si>
  <si>
    <t>4. No es posible identificar el pagador en las consignaciones realizadas para aplicar el pago a las obligaciones</t>
  </si>
  <si>
    <t>El responsable de la Cartera Hipotecaria identifica las consignaciones con información incompleta o errónea de identificación del pagador en el informe de los movimientos bancarios. Con base en esto, se procede a comparar la información identificada con la existente en la base de datos de deudores, con el fin de encontrar y aplicar correctamente el pago.</t>
  </si>
  <si>
    <t>informe de los movimientos bancarios
Base de datos de deudores
Informe de recaudo de cartera con aplicación de pagos.</t>
  </si>
  <si>
    <t>5. No se utilizan medios judiciales / procedimiento de cobro coactivo para el cobro de aquellas obligaciones  que son notificadas por la subdirección administrativa y financiera a la sudirección jurídica para el inicio del procedimiento correspondiente</t>
  </si>
  <si>
    <t>El Subdirector Jurídico o a quien este delegue valida la información las obligaciones notificadas por la Subdirección Administrativa y Financiera y de ser procedente inicia el medio judicial / procedimiento de cobro coactivo según se defina, de acuerdo a la normatividad de conformidad con el mamual de cartera institucional.</t>
  </si>
  <si>
    <t>documentato</t>
  </si>
  <si>
    <t>continua</t>
  </si>
  <si>
    <t xml:space="preserve">Correo electrónico / Memorando de la Subdirección Administrativa y Financiera notificando obligaciones para el inicio de medio judicial / procedimiento de cobro coactivo.
Mandamientos de pago (Cobro Activo)
Demandas (medios judiciales)
</t>
  </si>
  <si>
    <t xml:space="preserve">6. Falta de seguimiento a los procesos ejecutivos / cobros coactivos para la recuperación de cartera hipotecaria. </t>
  </si>
  <si>
    <t>La subdirección Administrativa y Fianciera y la Subdirección Juridica establecen de manera conjunta una base de datos con las obligaciones notificadas en donde se establece el estado de cada proceso .
El profesional jurídico delegado, realiza seguimiento al estado de las obligaciones.</t>
  </si>
  <si>
    <t>Base de datos de cartera con columna de seguimiento.</t>
  </si>
  <si>
    <t xml:space="preserve">7. Prescripción de los procesos ejecutivos / cobros coactivos para la recuperación de cartera hipotecaria. </t>
  </si>
  <si>
    <t>La subdirección Jurídica incluye en la base de datos de cartera la fecha de la prescripción de los proceso ejecitivos / cobros coactivos, para efectos de segumiento periódico.</t>
  </si>
  <si>
    <t>Base de datos de cartera con columna de fecha de prescripción</t>
  </si>
  <si>
    <t>GF33</t>
  </si>
  <si>
    <t>Lograr un bajo porcentaje de cartera hipotecaria de obligaciones vencidas menor o igual a 4 cuotas.</t>
  </si>
  <si>
    <t>reflejada en  
-Incumplimiento de la meta mensual de recaudo
-Dismunución en la disponbilidad de recursos para gastos de funcionamiento de la entidad.</t>
  </si>
  <si>
    <t>debido a que la cartera &lt;=6 cuotas acumule cuotas vencidas y por lo tanto se incremente</t>
  </si>
  <si>
    <t>Posibilidad de afectación económica y reputacional reflejada en el incumplimiento de la meta mensual de recaudo, asi como de a dismunución en la disponbilidad de recursos para gastos de funcionamiento de la entidad, debido a que la cartera &lt;=6 cuotas acumule cuotas vencidas y por lo tanto se incremente.</t>
  </si>
  <si>
    <t>1. No es posible la entrega de la factura al deudor</t>
  </si>
  <si>
    <t>El responsable de la Cartera Hipotecaria realiza la actualización periódica de datos de contacto de los deudores, cuando estos se acercan a las instalaciones de la Entidad.</t>
  </si>
  <si>
    <t>Anotación en el sistema SIFI de la actualización de los datos.
Sistema Teseo (Administración de Cartera)</t>
  </si>
  <si>
    <t>No aplica seguimiento en este corte ya que el riesgo fue incluido en la matriz en el mes de mayo de 2025. (Ver casillas de control de cambios al final de esta matriz)</t>
  </si>
  <si>
    <r>
      <rPr>
        <b/>
        <sz val="11"/>
        <color rgb="FF000000"/>
        <rFont val="Arial Narrow"/>
      </rPr>
      <t xml:space="preserve">Identificación de Riesgos (El riesgo y sus causas continuan vigentes de acuerdo al contexto?):
</t>
    </r>
    <r>
      <rPr>
        <sz val="11"/>
        <color rgb="FF000000"/>
        <rFont val="Arial Narrow"/>
      </rPr>
      <t xml:space="preserve">El riesgo y los eventos potenciales intermedios continuan vigentes teniendo en cuenta el contexto interno y externo.
</t>
    </r>
    <r>
      <rPr>
        <b/>
        <sz val="11"/>
        <color rgb="FF000000"/>
        <rFont val="Arial Narrow"/>
      </rPr>
      <t xml:space="preserve">
Materialización de Evento Potencial Principal:
</t>
    </r>
    <r>
      <rPr>
        <sz val="11"/>
        <color rgb="FF000000"/>
        <rFont val="Arial Narrow"/>
      </rPr>
      <t xml:space="preserve">Con corte al 30 de junio de 2025, no se evidencia materialización del riesgo relacionado. Lo anterior se soporta en el análisis del comportamiento de la cartera menor a seis (6) cuotas vencidas, la cual presenta una disminución en su valor total frente al trimestre anterior.
El valor total de la cartera a 31 de marzo de 2025 era de $422.857.156, mientras que al 30 de junio de 2025 fue de $400.249.844, lo que representa una disminución de $22.607.312 (equivalente al 5,3%). Este comportamiento sugiere una tendencia favorable, reflejando una reducción en el capital.
</t>
    </r>
    <r>
      <rPr>
        <b/>
        <sz val="11"/>
        <color rgb="FF000000"/>
        <rFont val="Arial Narrow"/>
      </rPr>
      <t xml:space="preserve">
Materialización de Eventos Potenciales Intermedios (Causas):
</t>
    </r>
    <r>
      <rPr>
        <sz val="11"/>
        <color rgb="FF000000"/>
        <rFont val="Arial Narrow"/>
      </rPr>
      <t xml:space="preserve">Ningún evento potencial intermedio se ha materializado. Se han implementado los controles necesarios para la no materialización de este riesgo.
</t>
    </r>
    <r>
      <rPr>
        <b/>
        <sz val="11"/>
        <color rgb="FF000000"/>
        <rFont val="Arial Narrow"/>
      </rPr>
      <t xml:space="preserve">
Diseño, Efectividad de Controles:
</t>
    </r>
    <r>
      <rPr>
        <sz val="11"/>
        <color rgb="FF000000"/>
        <rFont val="Arial Narrow"/>
      </rPr>
      <t xml:space="preserve">Las medidas de control para este riesgo están bien diseñados y son coherentes en su aplicación al proceso. 
</t>
    </r>
    <r>
      <rPr>
        <b/>
        <sz val="11"/>
        <color rgb="FF000000"/>
        <rFont val="Arial Narrow"/>
      </rPr>
      <t xml:space="preserve">
Acciones derivadas de materialización de eventos / fortalecimiento de controles:
</t>
    </r>
    <r>
      <rPr>
        <sz val="11"/>
        <color rgb="FF000000"/>
        <rFont val="Arial Narrow"/>
      </rPr>
      <t>No se han establecido  acciones derivadas del seguimiento de este riesgo que sean objeto de seguimiento.</t>
    </r>
  </si>
  <si>
    <t>https://isvimedgovco.sharepoint.com/:f:/s/1Admin_Y_Financiera/EpHRTI5u05tKsUvcoAwW2yIBXuRYIHk1ALm-QxOvhB9Z8Q?e=Oa0iUA</t>
  </si>
  <si>
    <t>2. No se activa el cobro persuasivo</t>
  </si>
  <si>
    <t>El responsable de la Cartera Hipotecaria envía un oficio de circularización de cartera con la facturación del mes con el fin de que los deudores se dirijan a la Entidad a realizar un acuerdo de pago. Adicionalmente se pueden emplear otros medios como llamadas telefónicas,  comunicaciones escritas y/o a través de medios electrónicos, de acuerdo a los lineamiento del Manual de Cartera vigente.</t>
  </si>
  <si>
    <t xml:space="preserve">Oficio de circularización de cartera, Anotación en el sistema SIFI de la llamada telefónica. </t>
  </si>
  <si>
    <t>3. Falta de recursos de los deudores.</t>
  </si>
  <si>
    <t>3.1</t>
  </si>
  <si>
    <t xml:space="preserve">El responsable de la Cartera Hipotecaria envía un oficio de circularización de cartera con la facturación del mes con el fin de que estos se dirijan a la Entidad a realizar un acuerdo de pago. </t>
  </si>
  <si>
    <t>Oficio de circularización de cartera</t>
  </si>
  <si>
    <t>3.2</t>
  </si>
  <si>
    <t>El responsable de la Cartera Hipotecaria brinda opciones de refinanciación al deudor que solicita realizar un acuerdo de pago, para lo cual utilizar presenta ante el Comité de Cartera la respectiva solicitud.</t>
  </si>
  <si>
    <t>Formato acuerdo de pago diligenciado.
Acta de Comité de Cartera</t>
  </si>
  <si>
    <t>4. No se realiza seguimiento periódico a la cartera &lt;4 cuotas</t>
  </si>
  <si>
    <t>La linea de Cartera identifica los deudores a partir de una cuota vencida.
El responsable de la Cartera Hipotecaria verifica la base de datos con edades de cartera entre 1 y 4 cuotas para iniciar contacto con el deudor a fin de ofrecer alternativas de pago oportuno (cobro persuasivo)</t>
  </si>
  <si>
    <t>base de datos con edades de cartera
Anotación en el sistema SIFI de los mecanismos de contacto con los deudores.</t>
  </si>
  <si>
    <t>5. No es posible identificar el pagador en las consignaciones realizadas para aplicar el pago a las obligaciones.</t>
  </si>
  <si>
    <t>GF20</t>
  </si>
  <si>
    <t>Lograr que el 100% de los documentos que soportan hechos económicos sean entregados a Contabilidad dentro del tiempo establecido
lograr un 100% de cumplimiento en la Elaboración y certificación de los estados financieros de manera trimestral.</t>
  </si>
  <si>
    <t>Contabilidad</t>
  </si>
  <si>
    <t xml:space="preserve"> Posibilidad de afectación económica y  reputacional del Instituto</t>
  </si>
  <si>
    <t>reflejada en: 
- Insatisfacción de la alta dirección por no contar con información contable que revele la realidad económica de la entidad, y necesaria para efectos de control, toma de decisiones y rendición de cuentas.
- Hallazgos, multas y sanciones por parte de los entes de control.
- Informes contables y financieros con dictamen negativo o con salvedades por parte de la Contraloría General de Medellín.</t>
  </si>
  <si>
    <t>debido a que la información financiera generada por la entidad no cumple con las características de oportunidad, relevancia, y representación fiel de que trata el Régimen de Contabilidad Pública.</t>
  </si>
  <si>
    <t>Posibilidad de afectación reputacional del Instituto reflejada en la  insatisfacción de la alta dirección por no contar con información contable que revele la realidad económica de la entidad, y necesaria para efectos de control, toma de decisiones y rendición de cuentas, en  hallazgos y sanciones por parte de los entes de control, así como en informes contables y financieros con dictamen negativo o con salvedades por parte de la Contraloría General de Medellín. Lo anterior debido a que la información financiera generada por la entidad no cumple con las características de relevancia y representación fiel de que trata el Régimen de Contabilidad Pública.</t>
  </si>
  <si>
    <t>1. los hechos económicos generados en la entidad no se incluyen en
el proceso contable.</t>
  </si>
  <si>
    <t>Muy Alta</t>
  </si>
  <si>
    <t>1.1..</t>
  </si>
  <si>
    <t>El profesional contable asignado realiza la comparación de los saldos registrados contablemente y los compara con los saldos que reposen en los documentos soporte que corresponda a cada conciliación. En el caso de bancos el extracto bancario de la cuenta, para fideicomisos, encargos fiduciarios y convenios, los correspondientes extractos e informes financieros resumen. Cuando se identifican diferencias se realiza el análisis de causa y origen, y se procede al registro del hecho contable con base en los documentos soporte.</t>
  </si>
  <si>
    <t>Registro de conciliaciones y soportes</t>
  </si>
  <si>
    <t>Incluir dentro de la documentación del SGC el formato de conciliación de fiducias.
Evaluar la posibilidad de incluir dentro de programa de capacitación temas tales como: Actualización de impuestos, manejo del aplicativo contable. 
Para el contador manejo del aplicativo de nomina, tesorería.</t>
  </si>
  <si>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 xml:space="preserve">Se está trabajando en el desarrollo de la acción preventiva 102. </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</si>
  <si>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La información financiera generada por la Entidad cumple con las características de oportunidad, relevancia, y representación fiel de que trata el Régimen de Contabilidad Pública.
</t>
    </r>
    <r>
      <rPr>
        <b/>
        <sz val="11"/>
        <color theme="1"/>
        <rFont val="Arial Narrow"/>
        <family val="2"/>
      </rPr>
      <t>Materialización de Evento Potencial Intermedio:</t>
    </r>
    <r>
      <rPr>
        <sz val="11"/>
        <color theme="1"/>
        <rFont val="Arial Narrow"/>
        <family val="2"/>
      </rPr>
      <t xml:space="preserve">
Ningún evento potencial intermedio se ha materializado, gracias  a la adecuada gestión y aplicación de los controles.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 xml:space="preserve">
No hay acciones actuales derivadas de este riesgo.</t>
    </r>
  </si>
  <si>
    <r>
      <rPr>
        <b/>
        <sz val="11"/>
        <color rgb="FF000000"/>
        <rFont val="Arial Narrow"/>
        <family val="2"/>
      </rPr>
      <t xml:space="preserve">Identificación de Riesgos: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La información financiera generada por la Entidad cumple con las características de oportunidad, relevancia, y representación fiel de que trata el Régimen de Contabilidad Pública.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y aplicación de los controles. 
</t>
    </r>
    <r>
      <rPr>
        <b/>
        <sz val="11"/>
        <color rgb="FF000000"/>
        <rFont val="Arial Narrow"/>
        <family val="2"/>
      </rPr>
      <t xml:space="preserve">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Acciones derivadas de materialización de eventos / fortalecimiento de controles:
</t>
    </r>
    <r>
      <rPr>
        <sz val="11"/>
        <color rgb="FF000000"/>
        <rFont val="Arial Narrow"/>
        <family val="2"/>
      </rPr>
      <t>No se han establecido  acciones derivadas del seguimiento de este riesgo que sean objeto de seguimiento.</t>
    </r>
    <r>
      <rPr>
        <b/>
        <sz val="11"/>
        <color rgb="FF000000"/>
        <rFont val="Arial Narrow"/>
        <family val="2"/>
      </rPr>
      <t xml:space="preserve">
</t>
    </r>
  </si>
  <si>
    <t>https://isvimedgovco.sharepoint.com/:f:/s/1Admin_Y_Financiera/Em1oLCS5saxDhGaxHweXhiIBKOTU33BvSThjohV6ULxoyA?e=DkAemM</t>
  </si>
  <si>
    <t xml:space="preserve">Al inicio de cada mes se elabora un calendario de recepción límite de facturas con el objetivo de garantizar que todos los hechos económicos generados en el respectivo período sean reportados para su causación contable. </t>
  </si>
  <si>
    <t>Calendario Mensual de recepción de facturas.
Comunicación masiva al personal de Isvimed.</t>
  </si>
  <si>
    <t>2. Los hechos económicos generados en la entidad, siendo incluidos en el proceso contable, no cumplen con los criterios de reconocimiento,
medición, revelación y presentación dispuestos en el Régimen de Contabilidad Pública</t>
  </si>
  <si>
    <t>2.1.</t>
  </si>
  <si>
    <t>El profesional contable asignado registra los hechos económicos de forma fidedigna de acuerdo a la información contenida en los documentos que los soportan, verificando que los mismos cumplan los requisitos de ley y que sea registrados en el período en el que fueron generados. El contador verifica que la afectación contable de la cuentas haya sido la correcta.</t>
  </si>
  <si>
    <t>Solicitud de Pago con soportes.
Orden de Pago.
Evidencias del registro inicial y de autorización / rechazo en el sistema.</t>
  </si>
  <si>
    <t>2.2.</t>
  </si>
  <si>
    <t>El profesional contable asignado, presenta informe de las actividades que generan impuestos, para lo cual descarga el auxiliar del SICOF y organiza la información de acuerdo a los requerimientos que exija el ente de control para su presentación (impuestos municipales y nacionales). El contador verifica que se hayan incluido todos los hechos económicos del período, las bases gravables, las tarifas y que como resultado el valor a pagar sea el correcto.</t>
  </si>
  <si>
    <t>Verificaciones y correcciones en archivos soporte de presentación de impuestos por parte del Contador</t>
  </si>
  <si>
    <t>2.3.</t>
  </si>
  <si>
    <t>El contador verifica que los informes contables se presenten en las fechas establecidas a los entes de control que los solicitan, y que cumplan los requisitos legales para cada tipo de informe (estado de situación financiera, estado de resultados, estado de cambios en el patrimonio, estado de flujo de efectivo).
Los informes se remiten a la Subdirección Administrativa y financiera para revisión y aprobación.</t>
  </si>
  <si>
    <t>Informes contables con firmas de revisión y aprobación.
Calendario de presentación de informes.</t>
  </si>
  <si>
    <t>En caso de materialización del riesgo por presentarse hallazgos por parte de los entes de control,  y/o dictamen negativo o con salvedades por parte de la Contraloría General de Medellín con respecto a los informes financieros y contables presentados por el Isvimed, el profesional contable asignado, llevara a cabo una validación entre la información generada y lo que reposa en el sistema de información SICOF, a fin de hacer los ajustes necesarios en caso de que asi se requiera, y poder presentar nuevamente la información que cumpla con las caracterísiticas de oportunidad, relevancia, y representación fiel de que trata el Régimen de Contabilidad Pública.
Asi mismo, frente a los hallazgos reportados por el Ente de Control,se elabora y presenta el Plan de Mejoramiento respectivo.</t>
  </si>
  <si>
    <t>Comprobantes de ajustes (CA)
Informes Contables y financieros Ajustados (revelaciones a los estados financieros)
Plan de Mejoramiento del Ente de Control y evidencias de ejecución y seguimiento.</t>
  </si>
  <si>
    <t>GF26</t>
  </si>
  <si>
    <t>Lograr que el 100% de los documentos que soportan hechos económicos sean entregados a Contabilidad dentro del tiempo establecido</t>
  </si>
  <si>
    <t>Posiblidad de afectación económica y reputacional</t>
  </si>
  <si>
    <t xml:space="preserve">por pago de intereses moratorios
por PQRSD de proveedores que expresan su incorformidad relacionada con el no pago o devolución de facturas.
</t>
  </si>
  <si>
    <t>debido a que  los documentos que soportan hechos económicos no son entregados a Contabilidad dentro del tiempo establecido para su causación</t>
  </si>
  <si>
    <t>Posibilidad de afectación economica y reputacional, por pago de intereses moratorios, sanciones tributarias de la DIAN y el Distrito de Medellín,, asi como por PQRSD de proveedores que expresan su incorformidad relacionada con el no pago o devolución de facturas. Lo anterior, debido a que  los documentos que soportan hechos económicos no son entregados a Contabilidad dentro del tiempo establecido para su causación.</t>
  </si>
  <si>
    <t>Falta de seguimiento por parte de los funcionarios que autorizan pagos para la consolidación de la información requerida para causar.</t>
  </si>
  <si>
    <t>El equipo contable revisa los soportes entregados por las diferentes subdirecciones para su causación. Cada factura debe incluir orden de pago, factura o cuenta de cobro, informe de supervisión, certificado de pago de parafiscales, poliza y acta de inicio, rubro presupuestal a afectar, entre otros.</t>
  </si>
  <si>
    <t>manual</t>
  </si>
  <si>
    <t>Facturas devueltas o acepatadas para causación.</t>
  </si>
  <si>
    <t>Actualizar el procedimiento para pagos, que detalle los requisitos para recepción y causación de facturas</t>
  </si>
  <si>
    <r>
      <rPr>
        <b/>
        <sz val="11"/>
        <color rgb="FF000000"/>
        <rFont val="Arial Narrow"/>
        <family val="2"/>
      </rPr>
      <t xml:space="preserve">Identificación de Riesgos (El evento potencial principal e intermedios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Estado de acciones derivadas del seguimiento a riesgos:
</t>
    </r>
    <r>
      <rPr>
        <sz val="11"/>
        <color rgb="FF000000"/>
        <rFont val="Arial Narrow"/>
        <family val="2"/>
      </rPr>
      <t>No se han establecido  acciones derivadas del seguimiento de este riesgo que sean objeto de seguimiento.  
Link:https://isvimedgovco.sharepoint.com/:x:/s/1Admin_Y_Financiera/Ef0NbAVxnxNGtu-a4l-Iqf4BMWOy_9YkwWiZQkcjM4nCuQ?e=ihbi9e</t>
    </r>
  </si>
  <si>
    <r>
      <rPr>
        <b/>
        <sz val="11"/>
        <color rgb="FF000000"/>
        <rFont val="Arial Narrow"/>
        <family val="2"/>
      </rPr>
      <t xml:space="preserve">Identificación de Riesgos (El evento potencial principal e intermedios continuan vigentes de acuerdo al contexto?):
</t>
    </r>
    <r>
      <rPr>
        <sz val="11"/>
        <color rgb="FF000000"/>
        <rFont val="Arial Narrow"/>
        <family val="2"/>
      </rPr>
      <t xml:space="preserve">El riesgo y los eventos potenciales intermedios continuan vigentes teniendo en cuenta el contexto interno y externo.
</t>
    </r>
    <r>
      <rPr>
        <b/>
        <sz val="11"/>
        <color rgb="FF000000"/>
        <rFont val="Arial Narrow"/>
        <family val="2"/>
      </rPr>
      <t xml:space="preserve">Materialización de Evento Potencial Principal:
</t>
    </r>
    <r>
      <rPr>
        <sz val="11"/>
        <color rgb="FF000000"/>
        <rFont val="Arial Narrow"/>
        <family val="2"/>
      </rPr>
      <t xml:space="preserve">No se evidencia materialización del evento potencial principal ya que, todos los documentos que soportan hechos económicos fueron entregados al área cntable dentro del tiempo establecido para su causación.
</t>
    </r>
    <r>
      <rPr>
        <b/>
        <sz val="11"/>
        <color rgb="FF000000"/>
        <rFont val="Arial Narrow"/>
        <family val="2"/>
      </rPr>
      <t xml:space="preserve">Materialización de Evento Potencial Intermedio:
</t>
    </r>
    <r>
      <rPr>
        <sz val="11"/>
        <color rgb="FF000000"/>
        <rFont val="Arial Narrow"/>
        <family val="2"/>
      </rPr>
      <t xml:space="preserve">Ningún evento potencial intermedio se ha materializado, gracias  a la adecuada gestión contable que se ha realizado y aplicación adecuada de los controles que mitigan los riesgos.
</t>
    </r>
    <r>
      <rPr>
        <b/>
        <sz val="11"/>
        <color rgb="FF000000"/>
        <rFont val="Arial Narrow"/>
        <family val="2"/>
      </rPr>
      <t xml:space="preserve">
Diseño, Efectividad de Controles: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Acciones derivadas de materialización de eventos / fortalecimiento de controles:</t>
    </r>
    <r>
      <rPr>
        <sz val="11"/>
        <color rgb="FF000000"/>
        <rFont val="Arial Narrow"/>
        <family val="2"/>
      </rPr>
      <t xml:space="preserve">No se han establecido  acciones derivadas del seguimiento de este riesgo que sean objeto de seguimiento.  
</t>
    </r>
  </si>
  <si>
    <t>https://isvimedgovco.sharepoint.com/:f:/s/1Admin_Y_Financiera/Em1oLCS5saxDhGaxHweXhiIBKOTU33BvSThjohV6ULxoyA?e=DkZwBO</t>
  </si>
  <si>
    <t>Incumplimiento del cronograma de cierre financiero mensual por parte de las depedencias y proveedores.</t>
  </si>
  <si>
    <t>El profesional contable, la primera semana de cada mes, envia un correo masivo con el cronograma de cierre financiero a todas las dependencias.
Los supervisores verifican los términos establecidos en el cronograma y coordinan si es aplicable con los proveedores para el cumplimiento del mismo</t>
  </si>
  <si>
    <t>Correo masivo con el cronograma de cierre financiero a todas las dependencias del Instituto</t>
  </si>
  <si>
    <t>Realizar capacitación a los funcionarios que autorizan pagos sobre los soportes y plazos requeridos para su entrega  a Contabilidad</t>
  </si>
  <si>
    <t>Desconocimiento de cuáles son los documentos que soportan el pago por parte de los funcionarios responsables.</t>
  </si>
  <si>
    <t>El profesional contable asesora a los funcionarios responsables de presentar cuentas de cobro sobre los requistios para causarlas. Lo anterior a necesidad.</t>
  </si>
  <si>
    <r>
      <rPr>
        <sz val="11"/>
        <color rgb="FF000000"/>
        <rFont val="Arial Narrow"/>
        <family val="2"/>
      </rPr>
      <t xml:space="preserve">En caso de que se entreguen facturas por fuera del cronograma de cierre financiero, no son recibidas para su causación y pago.
</t>
    </r>
    <r>
      <rPr>
        <sz val="11"/>
        <rFont val="Arial Narrow"/>
        <family val="2"/>
      </rPr>
      <t>En el caso de que se generen intereses moratorios, el funcionario responsable de su presentación oportuna a Contabilidad, debe asumir este costo y presentar el respectivo soporte de pago a Tesorería.</t>
    </r>
  </si>
  <si>
    <t>Soportes de pago de intereses moratorios</t>
  </si>
  <si>
    <t>GF27</t>
  </si>
  <si>
    <t xml:space="preserve">lograr un 100% de cumplimiento en la Elaboración y certificación de los estados financieros de manera trimestral. </t>
  </si>
  <si>
    <t>Posiblidad de afectación reputacional</t>
  </si>
  <si>
    <t xml:space="preserve"> -Insatisfacción de la alta dirección por no contar con información contable oportuna y necesaria para efectos de control, toma de decisiones y rendición de cuentas.
-Hallazgos por parte de los entes de control.</t>
  </si>
  <si>
    <t>debido a que no se cumpla con la elaboración, certificación y publicación de los estados financieros de manera trimestral</t>
  </si>
  <si>
    <t>Posiblidad de afectación reputacional reflejada en la insatisfacción de la alta dirección por no contar con información contable oportuna y necesaria para efectos de control, toma de decisiones y rendición de cuentas así como por hallazgos o sanciones por parte de los entes de control. lo anterior, debido  a que no se cumpla con la elaboración, certificación y publicación de los estados financieros de manera trimestral.</t>
  </si>
  <si>
    <t>1. Las dependencias no remiten la documentación según lineamientos y términos establecidos en el cronograma financiero mensual.</t>
  </si>
  <si>
    <t>Riesgo de Cumplimiento</t>
  </si>
  <si>
    <t>Baja</t>
  </si>
  <si>
    <t>1.1</t>
  </si>
  <si>
    <t>El equipo contable valida que los documentos se entreguen  dentro del cronograma de cierre financiero, de lo contrario no son recibidos para su reporte y por lo tanto no se verán reflejados en los estados financieros.</t>
  </si>
  <si>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</si>
  <si>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debido a que se ha cumplido con la elaboración, certificación y publicación de los estados financieros de manera trimestral.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el aplicativo CHIP no presentó fallas y las dependencias remitieron la documentación según los lineamientos y términos establecidos en el cronograma financiero mensual.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Acciones derivadas de materialización de eventos / fortalecimiento de controles:
</t>
    </r>
    <r>
      <rPr>
        <sz val="11"/>
        <color theme="1"/>
        <rFont val="Arial Narrow"/>
        <family val="2"/>
      </rPr>
      <t>No se han establecido  acciones derivadas del seguimiento de este riesgo que sean objeto de seguimiento.</t>
    </r>
  </si>
  <si>
    <t>https://isvimedgovco.sharepoint.com/:f:/s/1Admin_Y_Financiera/Em1oLCS5saxDhGaxHweXhiIBKOTU33BvSThjohV6ULxoyA?e=RPGQRy</t>
  </si>
  <si>
    <t>1.2</t>
  </si>
  <si>
    <t>El profesional contable, la primera semana de cada mes, envia un correo masivo con el cronograma de cierre financiero a todas las dependencias.</t>
  </si>
  <si>
    <t>2. El aplicativo CHIP presenta fallas.</t>
  </si>
  <si>
    <t>El profesional contable verifica que la presentación de los informes se realice antes de la fecha limite de presentación del reporte.</t>
  </si>
  <si>
    <t xml:space="preserve">Registro de aceptación de la publicacion </t>
  </si>
  <si>
    <t xml:space="preserve">En caso de materialización del riesgo, el profesional contable elabora y presenta de manera extemporanea los estados financieros, cumpliendo con el plan de mejoramiento sobre hallazgos del ente de control , asi ccomo el pago de intereses moratorios si a ellos hubiere lugar. </t>
  </si>
  <si>
    <t>soportes de presentación de los informes de manera extemporánea y soportes de pago de intereses moratorios</t>
  </si>
  <si>
    <t>GF28</t>
  </si>
  <si>
    <t xml:space="preserve">Disminuir a 0 las diferencias entre la información contable prensentada a la CGN a través del CHIP y la del sistema de información contable de la entidad, en cada trimestre. </t>
  </si>
  <si>
    <t>* Insatisfacción de la alta dirección por no contar con información contable precisa para efectos de control, toma de decisiones y rendición de cuentas.
*Hallazgos por parte de los entes de control.</t>
  </si>
  <si>
    <t>debido a que existan diferencias entre la información contable prensentada a la CGN a través del CHIP y la del sistema de información contable de la entidad.</t>
  </si>
  <si>
    <t>Posiblidad de afectación reputacional reflejada en insatisfacción de la alta dirección por no contar con información contable precisa para efectos de control, toma de decisiones y rendición de cuentas así como hallazgos por parte de los entes de control, debido a que existan diferencias entre la información contable prensentada a la CGN a través del CHIP y la del sistema de información contable de la entidad.</t>
  </si>
  <si>
    <t xml:space="preserve"> 
Desactualización en el sistema de información contable de las modificaciones emitidas por la CGN en cuanto a denominación de cuentas contables. </t>
  </si>
  <si>
    <t>El profesional contable revisa y valida las denominaciones y actualizaciones de las cuentas convergentes hechas por la CGN para reportar oportunamente la información contable. Lo anterior se realiza de manera trimestral a través del PUC de la CGN.</t>
  </si>
  <si>
    <t>Reporte CHIP de información contable.</t>
  </si>
  <si>
    <t>baja</t>
  </si>
  <si>
    <t>MODERADO</t>
  </si>
  <si>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Diseño, Efectividad de Controles:Ningún evento potencial intermedio:
</t>
    </r>
    <r>
      <rPr>
        <sz val="11"/>
        <color theme="1"/>
        <rFont val="Arial Narrow"/>
        <family val="2"/>
      </rPr>
      <t xml:space="preserve">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No se han establecido  acciones derivadas del seguimiento de este riesgo que sean objeto de seguimiento.</t>
    </r>
  </si>
  <si>
    <r>
      <rPr>
        <b/>
        <sz val="11"/>
        <color theme="1"/>
        <rFont val="Arial Narrow"/>
        <family val="2"/>
      </rPr>
      <t>Identificación de Riesgos (El evento potencial principal e intermedios continuan vigentes de acuerdo al contexto?)</t>
    </r>
    <r>
      <rPr>
        <sz val="11"/>
        <color theme="1"/>
        <rFont val="Arial Narrow"/>
        <family val="2"/>
      </rPr>
      <t xml:space="preserve">:
El riesgo y los eventos potenciales intermedios continuan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puesto que no hubo diferencias entre la información contable presentada a la CGN a través del CHIP y la del sistema de información contable de la Entidad. 
</t>
    </r>
    <r>
      <rPr>
        <b/>
        <sz val="11"/>
        <color theme="1"/>
        <rFont val="Arial Narrow"/>
        <family val="2"/>
      </rPr>
      <t xml:space="preserve">Materialización de Evento Potencial Intermedio:
</t>
    </r>
    <r>
      <rPr>
        <sz val="11"/>
        <color theme="1"/>
        <rFont val="Arial Narrow"/>
        <family val="2"/>
      </rPr>
      <t xml:space="preserve">Ningún evento potencial intermedio se ha materializado, ya que se han efectuaddo los controles y decisiones necesarias para que haya actualización permanente de las denominaciones de cuentas conttables emitidas por la CGN además los controles han prevenido errores en la generación del archivo plamo que se presenta. 
</t>
    </r>
    <r>
      <rPr>
        <b/>
        <sz val="11"/>
        <color theme="1"/>
        <rFont val="Arial Narrow"/>
        <family val="2"/>
      </rPr>
      <t xml:space="preserve">Diseño, Efectividad de Controles:Ningún evento potencial intermedio: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acciones derivadas del seguimiento de este riesgo que sean objeto de seguimiento.</t>
    </r>
  </si>
  <si>
    <t>https://isvimedgovco.sharepoint.com/:f:/s/1Admin_Y_Financiera/Em1oLCS5saxDhGaxHweXhiIBKOTU33BvSThjohV6ULxoyA?e=Pe4Kor</t>
  </si>
  <si>
    <t xml:space="preserve">Errores manuales en la generación del archivo plano del sistema de información contable para cargarlo en el CHIP. 
  </t>
  </si>
  <si>
    <t>El profesional contable valida si el sistema CHIP  está detectando algún tipo de error para ser corregido en el momento de trasmitir la información contable, por está razón el profesional contable controla este reporte se suba minimo una semana antes.</t>
  </si>
  <si>
    <t>En caso de materialización del riesgo, la CGN envia correos electrónicos informando los valores incorrectos que deben ser saneados oportunamente, adicionalmente lo envian con copia a la dirección y a los responsables de la información con el fin de que estos esten al tanto de lo que sucede.</t>
  </si>
  <si>
    <t>Reporte CHIP de información contable corregido</t>
  </si>
  <si>
    <t>GF29</t>
  </si>
  <si>
    <t xml:space="preserve">lograr el 100% de cumplimiento del cronograma de pago de impuestos. 
  </t>
  </si>
  <si>
    <t>Multas y sanciones por parte de la DIAN y el Distrito de Medellín.
 Hallazgos de los Entes de Control.</t>
  </si>
  <si>
    <t>debido a que no se cumpla el cronograma de pago de impuestos.</t>
  </si>
  <si>
    <t>Posiblidad de afectación económica y reputacional, reflejada en multas y sanciones por parte de la DIAN y el Distrito de Medellín así como por hallazgos de los Entes de Control, debido a que no se cumpla el cronograma de pago de impuestos.</t>
  </si>
  <si>
    <t>Incumplimiento en la recepción de facturas de acuerdo al cronograma financiero.</t>
  </si>
  <si>
    <t xml:space="preserve">El equipo contable valida constantemente la llegada de facturas con el fin de que estas sean causadas dentro del cronograma financiero, en caso de que lleguen fuera del calendario son devueltas al supervisor quien debe encargarse de modificar la fecha con el proveedor para ser enviada nuevamente a contabilidad. </t>
  </si>
  <si>
    <r>
      <rPr>
        <sz val="11"/>
        <color rgb="FF000000"/>
        <rFont val="Arial Narrow"/>
        <family val="2"/>
      </rPr>
      <t>Correo</t>
    </r>
    <r>
      <rPr>
        <b/>
        <i/>
        <sz val="11"/>
        <color rgb="FF000000"/>
        <rFont val="Arial Narrow"/>
        <family val="2"/>
      </rPr>
      <t xml:space="preserve"> recepcion.facturas@isvimed.gov.co </t>
    </r>
    <r>
      <rPr>
        <sz val="11"/>
        <color rgb="FF000000"/>
        <rFont val="Arial Narrow"/>
        <family val="2"/>
      </rPr>
      <t>con la devolución de las facturas que no se envian dentro del cronograma financiero.</t>
    </r>
  </si>
  <si>
    <r>
      <rPr>
        <b/>
        <sz val="11"/>
        <color theme="1"/>
        <rFont val="Arial Narrow"/>
        <family val="2"/>
      </rPr>
      <t xml:space="preserve">Identificación de Riesgos (El evento potencial principal e intermedios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debido a que se ha cumplido adecuadamente con el cronograma de impuestos.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
Estado de acciones derivadas del seguimiento a riesgos:
</t>
    </r>
    <r>
      <rPr>
        <sz val="11"/>
        <color theme="1"/>
        <rFont val="Arial Narrow"/>
        <family val="2"/>
      </rPr>
      <t>No se han establecido  acciones derivadas del seguimiento de este riesgo que sean objeto de seguimiento.</t>
    </r>
  </si>
  <si>
    <r>
      <rPr>
        <b/>
        <sz val="11"/>
        <color theme="1"/>
        <rFont val="Arial Narrow"/>
        <family val="2"/>
      </rPr>
      <t xml:space="preserve">Identificación de Riesgos (El evento potencial principal e intermedios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Materialización de Evento Potencial Principal:
</t>
    </r>
    <r>
      <rPr>
        <sz val="11"/>
        <color theme="1"/>
        <rFont val="Arial Narrow"/>
        <family val="2"/>
      </rPr>
      <t xml:space="preserve">No se evidencia materialización del evento potencial principal debido a que se ha cumplido adecuadamente con el cronograma de impuestos.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gracias  a la adecuada gestión y aplicación de los controles. 
</t>
    </r>
    <r>
      <rPr>
        <b/>
        <sz val="11"/>
        <color theme="1"/>
        <rFont val="Arial Narrow"/>
        <family val="2"/>
      </rPr>
      <t xml:space="preserve">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No se han establecido  acciones derivadas del seguimiento de este riesgo que sean objeto de seguimiento.</t>
    </r>
  </si>
  <si>
    <t>https://isvimedgovco.sharepoint.com/:f:/s/1Admin_Y_Financiera/EuNm10t2hA9Fn7-DfsRAFdYBMC9KVzerVelDh3TAEc2gjw?e=d9o7e8</t>
  </si>
  <si>
    <t xml:space="preserve">Cálculo erróneo de los impuestos de acuerdo a los lineamientos establecidos en los estatutos tributarios nacional y territorial. </t>
  </si>
  <si>
    <t>El equipo contable  revisa de manera exaustiva las retenciones que aplica a cada una de las facturas que envian a la entidad inmediatamnete llega la factura, el profesional de apoyo valida durante la causación y el contador aprueba, por lo que se tienen dos filtros para la actividad.</t>
  </si>
  <si>
    <t>Factura  con la retención aplicada y sus respectivos soportes cumpliendo la tabla de retención en la fuente vigente</t>
  </si>
  <si>
    <t>Errores en el diligenciamiento de los formularios para la presentación de impuestos.</t>
  </si>
  <si>
    <t>El contador revisa el formulario diligenciado y valida que esté conforme a las cuentas contables.</t>
  </si>
  <si>
    <t>Correo con el historial de las retenciones, el cual contiene la confirmación de la revisión de el equipo contable.</t>
  </si>
  <si>
    <t>Diligenciamiento inoportuno de los formularios para la presentación de impuestos.</t>
  </si>
  <si>
    <t xml:space="preserve">El equipo contable diligencia el formulario de acuerdo con el cronograma establecido que contiene las fechas de vencimiento y cumplimiento, estos estan completamente diligenciados dos días antes según lineamientos de la CGN. </t>
  </si>
  <si>
    <t>Correos que evidencian el diligenciamiento del formulario, las revisiones, fechas, aprobaciones y todos los soportes relacionados.</t>
  </si>
  <si>
    <t xml:space="preserve">Pago inoportuno por parte de la tesorería. </t>
  </si>
  <si>
    <t>El área contable envía el recibo de pago de los impuestos  a Tesoreria con el fin de que ellos cumplan con el pago de acuerdo con el cronogrma financiero y tributario.</t>
  </si>
  <si>
    <t>Archivos generados y soportes enviados por medio de correos electrónicos o de manera fisica a Tesorería.</t>
  </si>
  <si>
    <t>Los responsbales del incumplimiento del pago de impuestos, pagan las multas y sanciones por parte de la DIAN y el Distrito de Medellín y subsanan los hallazgos de los Entes de Control.</t>
  </si>
  <si>
    <t>Soportes de pago de la multa por parte de los responsbales del incumplimiento del pago de impuestos y plan de acción derivado de los hallazgos de los Entes de Control.</t>
  </si>
  <si>
    <t>GF22</t>
  </si>
  <si>
    <t>Todas las líneas de acción - 
Rendición de Informes de Ley</t>
  </si>
  <si>
    <t>Posibilidad de afectación económica del Instituto</t>
  </si>
  <si>
    <t>por multas y sanciones aplicadas por los entes de control</t>
  </si>
  <si>
    <t>debido a la no rendición y/o rendición extemporánea de informes de ley.</t>
  </si>
  <si>
    <t>Posibilidad de afectación económica del Instituto por multas y sanciones aplicadas por los entes de control, debido a la no rendición y/o rendición extemporánea de informes de ley.</t>
  </si>
  <si>
    <t>1. No se ha definido un mecanismo de control que relacione los informes que deben a ser rendidos por el proceso de gestión financiera,  con sus respectivos responsables, fechas de presentación y seguimiento, y que genere las respectivas alertas a los diferentes responsables.</t>
  </si>
  <si>
    <t xml:space="preserve">El líder de línea de acción y el Subdirector Administrativo y Financiero identifica rendición extemporánea de informes a través de las multas, sanciones y hallazgos notificados por los Entes de Control.
Frente a los hallazgos de los entes de control se deben establecer los planes de mejoramiento respectivos y reportar avance trimestral. </t>
  </si>
  <si>
    <t>Planes de mejoramiento presentados a los entes de control</t>
  </si>
  <si>
    <t>Elaborar instrumento a través del cual se identifiquen los informes de ley que deben ser rendidos a las instancias internas y externas por parte de las líneas de acción pertenecientes a la Subdirección Administrativa y Financiera. En este instrumento se identificarán las fechas y frecuencias de rendición, responsables y se evidenciará el respectivo seguimiento. Este instrumento debe generar las alertas del caso.</t>
  </si>
  <si>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principal.Se han rendido oportunamente los informes de Ley. 
</t>
    </r>
    <r>
      <rPr>
        <b/>
        <sz val="11"/>
        <color theme="1"/>
        <rFont val="Arial Narrow"/>
        <family val="2"/>
      </rPr>
      <t>Materialización de Evento Potencial Intermedio:</t>
    </r>
    <r>
      <rPr>
        <sz val="11"/>
        <color theme="1"/>
        <rFont val="Arial Narrow"/>
        <family val="2"/>
      </rPr>
      <t xml:space="preserve">
Ningún evento potencial intermedio se ha materializado. Se han aplicado los debidos controles al proceso de rendición de informes.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Adicionalmente el equipo financiero estuvo trabajando en la actualización del procedimiento de rendición de informes, el cual será enviado en los próximos días a Calidad para su formalización. 
</t>
    </r>
    <r>
      <rPr>
        <b/>
        <sz val="11"/>
        <color theme="1"/>
        <rFont val="Arial Narrow"/>
        <family val="2"/>
      </rPr>
      <t xml:space="preserve">
Estado de acciones derivadas del seguimiento a riesgos:
</t>
    </r>
    <r>
      <rPr>
        <sz val="11"/>
        <color theme="1"/>
        <rFont val="Arial Narrow"/>
        <family val="2"/>
      </rPr>
      <t>No se han establecido hasta ahora acciones derivadas del seguimiento de este riesgo que sean objeto de seguimiento.</t>
    </r>
  </si>
  <si>
    <r>
      <t xml:space="preserve">Identificación de Riesgos (El riesgo y sus causas continuan vigentes de acuerdo al contexto?):
</t>
    </r>
    <r>
      <rPr>
        <sz val="11"/>
        <color theme="1"/>
        <rFont val="Arial Narrow"/>
        <family val="2"/>
      </rPr>
      <t xml:space="preserve">El riesgo y los eventos potenciales intermedios continúan vigentes teniendo en cuenta el contexto interno y externo.
</t>
    </r>
    <r>
      <rPr>
        <b/>
        <sz val="11"/>
        <color theme="1"/>
        <rFont val="Arial Narrow"/>
        <family val="2"/>
      </rPr>
      <t xml:space="preserve">
Materialización de Evento Potencial Principal:</t>
    </r>
    <r>
      <rPr>
        <sz val="11"/>
        <color theme="1"/>
        <rFont val="Arial Narrow"/>
        <family val="2"/>
      </rPr>
      <t xml:space="preserve">No se evidencia materialización del evento potencial principal.Se han rendido oportunamente los informes de Ley. </t>
    </r>
    <r>
      <rPr>
        <b/>
        <sz val="11"/>
        <color theme="1"/>
        <rFont val="Arial Narrow"/>
        <family val="2"/>
      </rPr>
      <t xml:space="preserve">
Materialización de Eventos Potenciales Intermedios (Causas):
</t>
    </r>
    <r>
      <rPr>
        <sz val="11"/>
        <color theme="1"/>
        <rFont val="Arial Narrow"/>
        <family val="2"/>
      </rPr>
      <t>Ningún evento potencial intermedio se ha materializado. Se han aplicado los debidos controles al proceso de rendición de informes.</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Adicionalmente el equipo financiero estuvo trabajando en la actualización del procedimiento de rendición de informes, el cual será enviado en los próximos días a Calidad para su formalización. </t>
    </r>
    <r>
      <rPr>
        <b/>
        <sz val="11"/>
        <color theme="1"/>
        <rFont val="Arial Narrow"/>
        <family val="2"/>
      </rPr>
      <t xml:space="preserve">
Acciones derivadas de materialización de eventos / fortalecimiento de controles:
</t>
    </r>
    <r>
      <rPr>
        <sz val="11"/>
        <color theme="1"/>
        <rFont val="Arial Narrow"/>
        <family val="2"/>
      </rPr>
      <t>No se han establecido hasta ahora acciones derivadas del seguimiento de este riesgo que sean objeto de seguimiento.</t>
    </r>
  </si>
  <si>
    <t>https://isvimedgovco.sharepoint.com/:f:/s/1Admin_Y_Financiera/EhcNWkCuvNRDqUqDJZpl8VYB-QGB09_BXQ-RaHS1WeJUKg?e=snAfAz</t>
  </si>
  <si>
    <t>El líder de la línea de Contabilidad verifica el cumplimiento del cronograma de declaración de impuestos, el cual fue incluido en la agenda institucional para efectos de que se generen alertas automáticas.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</si>
  <si>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Automático</t>
  </si>
  <si>
    <t>Cronograma de declaración de impuestos.
Registros de Declaración de Impuestos.
Memorandos de rendición de informes.
Certificado de envío de información expedido a través de las plataformas</t>
  </si>
  <si>
    <t>Revisar el Procedimiento para la solicitud de información y rendición de informes a los usuarios internos y externos, P-GF-03, con el fin de realizar los ajustes que sean necesarios con respectos a los informes de ley de la Subdirección Administrativa y Financiera, los responsables y las fechas de rendición. Gestionar su socialización.</t>
  </si>
  <si>
    <t xml:space="preserve">2. Ausencia de software y hardware que genera retrasos en la consolidación de información. (No se cuenta con aplicativo integrado para el manejo de la información.)  </t>
  </si>
  <si>
    <t>El Subdirector Administrativo y Financiero verifica que la contratación del aplicativo integrado (nomina, presupuesto, tesorería, contabilidad) se incluya dentro del Plan Anual de Adquisiciones y se realice en los tiempos establecidos.</t>
  </si>
  <si>
    <t>Plan Anual de Adquisiciones
Minuta del Contrato</t>
  </si>
  <si>
    <t>En el caso de cambio del proveedor del aplicativo del proceso financiero, coordinar la migración adecuada y oportuna de la información.</t>
  </si>
  <si>
    <t>3. Demora en la entrega de información por parte de los procesos del Instituto al área financiera</t>
  </si>
  <si>
    <t>Los lideres de las líneas de acción del proceso financiero proyectan cronogramas de cierre financiero informando las fechas en las que las áreas que producen información contable la deben entregar.</t>
  </si>
  <si>
    <t>Cronograma de cierre financiero
Correo masivo y boletín institucional</t>
  </si>
  <si>
    <t>4. Desarticulación de directrices con los enlaces financieros de cada proceso</t>
  </si>
  <si>
    <t>No existe medida de control</t>
  </si>
  <si>
    <t>Establecer requisitos de información que deben ser entregados por parte de los enlaces financieros en cada dependencia, con el objetivo de consolidar información correcta y oportuna para la elaboración de informes de ley.</t>
  </si>
  <si>
    <t>GF23</t>
  </si>
  <si>
    <t>Disminuir a 1 los errores en la asignación presupuestal de ingresos y gastos en cada vigencia</t>
  </si>
  <si>
    <t>Presupuesto</t>
  </si>
  <si>
    <t>por mal desempeño institucional derivado del incumplimiento de metas relacionadas con el Plan de Desarrollo Municipal a cargo del Instituto, así como por sanciones económicas, disciplinarias y/o penales por parte de los entes de control</t>
  </si>
  <si>
    <t>debido a una asignación presupuestal errónea, que incumple los parámetros legales y contractuales establecidos.</t>
  </si>
  <si>
    <t>Posibilidad de afectación económica y reputacional, por mal desempeño institucional derivado del incumplimiento de metas relacionadas con el Plan de Desarrollo Municipal a cargo del Instituto, así como por sanciones económicas, disciplinarias y/o penales por parte de los entes de control. Lo anterior debido a una asignación presupuestal errónea, que incumple los parámetros legales y contractuales establecidos</t>
  </si>
  <si>
    <t>El profesional universitario de apoyo a presupuesto valida que la asignación presupuestal esté conforme a la normativa y a la proyección presupuestal (presupuesto de funcionamiento e inversión de cada vigencia).
Una vez detectada una imputación presupuestal errónea, se notifica al Subdirector Administrativo y financiero para gestionar las aprobaciones que permitan corregir la imputación.</t>
  </si>
  <si>
    <t>Correo electrónico informando errores en la imputación presupuestal.
Aprobación de la corrección presupuestal a través de memorando</t>
  </si>
  <si>
    <t>Realizar revisión a las metodologías documentadas en el Sistema de Gestión de Calidad para la planificación y ejecución presupuestal, que se encuentren vigentes de acuerdo a la normatividad aplicable y los lineamientos internos del Instituto</t>
  </si>
  <si>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 xml:space="preserve">
Materialización de Evento Potencial Principal:
</t>
    </r>
    <r>
      <rPr>
        <sz val="11"/>
        <color theme="1"/>
        <rFont val="Arial Narrow"/>
        <family val="2"/>
      </rPr>
      <t xml:space="preserve">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xml:space="preserve">
No se han establecido hasta ahora acciones derivadas del seguimiento de este riesgo que sean objeto de seguimiento.</t>
    </r>
  </si>
  <si>
    <r>
      <t xml:space="preserve">
</t>
    </r>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 xml:space="preserve">
Materialización de Evento Potencial Principal:
</t>
    </r>
    <r>
      <rPr>
        <sz val="11"/>
        <color theme="1"/>
        <rFont val="Arial Narrow"/>
        <family val="2"/>
      </rPr>
      <t xml:space="preserve">No se evidencia materialización del evento potencial principal. Se realizó una correcta asignación presupuestal que cumple con los parámetros legales y contractuales establecidos.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 xml:space="preserve">
No se han establecido hasta ahora acciones derivadas del seguimiento de este riesgo que sean objeto de seguimiento.</t>
    </r>
  </si>
  <si>
    <t>https://isvimedgovco.sharepoint.com/:f:/s/1Admin_Y_Financiera/EpsjGwGer1ZCnB9e3Of0ijwBEeic70eDKWtIX6BWHvUXEA?e=BuaPJQ</t>
  </si>
  <si>
    <t>1. Desconocimiento y desactualización de la normativa presupuestal</t>
  </si>
  <si>
    <t xml:space="preserve">El Subdirector Administrativo y Financiero establece los requisitos de idoneidad y experiencia para los profesionales que apoyaran la gestión presupuestal del instituto, a través del estudio previo durante la etapa de la planeación contractual. .El Subdirector Administrativo y Financiero verifica el cumplimiento de los requisitos de idoneidad y experiencia del personal a contratar definido en el estudio previo, para lo cual utiliza el formato Certificado de estudio de idoneidad y experiencia para contratos de prestación de servicios personales y de apoyo a la gestión, y lo firma en consecuencia.
Documentado en: M-GJ-01 - MANUAL DE CONTRATACION
</t>
  </si>
  <si>
    <t>Estudio previo
Certificado de estudio de idoneidad y experiencia para contratos de prestación de servicios personales
Minuta de Contrato</t>
  </si>
  <si>
    <t>El profesional universitario de apoyo a presupuesto establece las metodologías para la adecuada planeación y ejecución presupuestal, en alineación con la normatividad aplicable en la materia. Así mismo gestiona la aprobación y publicación de las metodologías en el módulo de calidad de SIFI. Este material sirve como base para el entrenamiento del personal de apoyo.</t>
  </si>
  <si>
    <t>Publicación de metodologías para la planeación y ejecución presupuestal en SIFI
Registros de asistencia de entrenamiento</t>
  </si>
  <si>
    <t>1.3.</t>
  </si>
  <si>
    <t>El profesional universitario de apoyo a presupuesto realiza verificación permanente a la actualización normativa, para lo cual revisa las paginas web de  las entidades que establecen lineamiento en materia presupuestal tales como el Ministerio de Hacienda, la Contaduría General de la Nación, la Contraloría General de la Republica, entre otras.</t>
  </si>
  <si>
    <t>Registros de asistencia de cursos virtuales
Documentación de la normatividad presupuestal</t>
  </si>
  <si>
    <t>2. No se realizan validaciones contra POAI (Plan Operativo Anual de Inversiones), PAA (Plan Anual Adquisiciones), PAC (Programa Anual Mensualizado de Caja) con relación a la solicitud de disponibilidad presuupestal.</t>
  </si>
  <si>
    <t>El profesional universitario de apoyo a presupuesto valida las necesidades que serán presentadas en la mesa interdisciplinaria. En esta validación se revisa la asignación del recurso, la posición en el plan anual de adquisiciones y disponibilidad del recurso con base en el PAC.</t>
  </si>
  <si>
    <t>Correo electrónico con observaciones a las necesidades validadas
Actas de la mesa interdisciplinaria</t>
  </si>
  <si>
    <t>3. Cambios no planificados en el presupuesto por decisiones de la Alta Dirección</t>
  </si>
  <si>
    <t>GF24</t>
  </si>
  <si>
    <t>Elaborar y enviar de manera mensual a la alta dirección, los memorandos con información del estado de la  ejecución presupuestalde ingresos y gastos (ejecución, compromisos y pagos)</t>
  </si>
  <si>
    <t>Posibilidad de afectación economica y reputacional</t>
  </si>
  <si>
    <t>Por baja ejecución presupuestal que podría conllevar a una reducción del presupuesto inicialmente asignado y/o una congelación o no giro de la transferencias distritales.
Por requerimientos del Distrito, el Consejo Distrital y/o entes de control derivados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</si>
  <si>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que no se generen alertas oportunas por parte del area de Presupuesto con relación a la ejecución presupuestal</t>
  </si>
  <si>
    <t xml:space="preserve">Posibilidad de afectación economica y reputacional reflejada en: 
1. baja ejecución presupuestal que podría conllevar a unareducción del presupuesto inicialmente asignado y/o  congelación o no giro de la transferencias distritales. 2. requerimientos del Distrito, el Consejo Distrital y/o entes de control derivados del
incumplimiento de metas de Plan de Desarrollo. 3. requerimientos por parte de la comunidad en relación con el incumplimiento en la prestación de los serviciós del Instituto y 4 requerimientos por parte de los contratistas en relación con el incumplimiento de las obligaciones contractuales a cargo del Instituto.
Lo anterior, debido a que no se generen alertas oportunas por parte del area de Presupuesto con relación a la ejecución presupuestal. </t>
  </si>
  <si>
    <t>1. No se realiza seguimiento a la ejecución presupuestal de ingresos y gastos por parte del area de presupuesto</t>
  </si>
  <si>
    <t>EL profesional de presupuesto elabora el informe mensual de ejecución presupuestal de ingresos y gastos de manera acumulada. En este se identifican aquellos rubros con ejecución baja.
Este insumo se envía al equipo directivo a través de memorando.</t>
  </si>
  <si>
    <t>Memorando con anexo Informe de ejecución presupuestal</t>
  </si>
  <si>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Estado de acciones derivadas del seguimiento a riesgos:</t>
    </r>
    <r>
      <rPr>
        <sz val="11"/>
        <color theme="1"/>
        <rFont val="Arial Narrow"/>
        <family val="2"/>
      </rPr>
      <t xml:space="preserve">
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</si>
  <si>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continuan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Se han generado alertas oportunas por parte del area de Presupuesto con relación a la ejecución presupuestal.
</t>
    </r>
    <r>
      <rPr>
        <b/>
        <sz val="11"/>
        <color theme="1"/>
        <rFont val="Arial Narrow"/>
        <family val="2"/>
      </rPr>
      <t>Materialización de Evento Potencial Intermedio:</t>
    </r>
    <r>
      <rPr>
        <sz val="11"/>
        <color theme="1"/>
        <rFont val="Arial Narrow"/>
        <family val="2"/>
      </rPr>
      <t xml:space="preserve">
Ningún evento potencial intermedio se ha materializado. Se ha cumplido a cabalidad con los controles propuestos y en consecuencia se ha obtenido un ánalisis positivo de estas causas.
</t>
    </r>
    <r>
      <rPr>
        <b/>
        <sz val="11"/>
        <color theme="1"/>
        <rFont val="Arial Narrow"/>
        <family val="2"/>
      </rPr>
      <t>Diseño, Efectividad de Controles:</t>
    </r>
    <r>
      <rPr>
        <sz val="11"/>
        <color theme="1"/>
        <rFont val="Arial Narrow"/>
        <family val="2"/>
      </rPr>
      <t xml:space="preserve">
Las medidas de control para este riesgo están bien diseñados y son coherentes en su aplicación al proceso.
</t>
    </r>
    <r>
      <rPr>
        <b/>
        <sz val="11"/>
        <color theme="1"/>
        <rFont val="Arial Narrow"/>
        <family val="2"/>
      </rPr>
      <t xml:space="preserve">
Acciones derivadas de materialización de eventos / fortalecimiento de controles:</t>
    </r>
    <r>
      <rPr>
        <sz val="11"/>
        <color theme="1"/>
        <rFont val="Arial Narrow"/>
        <family val="2"/>
      </rPr>
      <t>No se han establecido hasta ahora acciones derivadas del seguimiento de este riesgo que sean objeto de seguimiento.</t>
    </r>
  </si>
  <si>
    <t>2. No se socializa el seguimiento a la ejecución presupuestal de ingresos y gastos al Equipo Directivo del Instituto de manera oportuna.</t>
  </si>
  <si>
    <r>
      <t xml:space="preserve">El profesional de presupuesto con base en el Informe de ejecución presupuestal de gastos e ingresos valida  y genera las alertas relacionadas con los siguientes rubros: PAC -  recaudos efectivos sin pagos realizados, saldo disponible que se tiene y no se ha ejecutado, saldos en disponibilidades sin comprometer, cobro y ejecución de recursos asociados a convenios interadministrativos.
Esta información se expone en el Comité Financiero para que el equipo directivo tome las decisiones pertinentes con el propósito de mejorar la ejecución presupuestal del Instituto.
</t>
    </r>
    <r>
      <rPr>
        <b/>
        <sz val="11"/>
        <color theme="1"/>
        <rFont val="Arial Narrow"/>
        <family val="2"/>
      </rPr>
      <t>Nota:</t>
    </r>
    <r>
      <rPr>
        <sz val="11"/>
        <color theme="1"/>
        <rFont val="Arial Narrow"/>
        <family val="2"/>
      </rPr>
      <t xml:space="preserve"> el Comité Financiero se realiza de manera mensual en los términos establecidos en la resolución 276 de 2022.</t>
    </r>
  </si>
  <si>
    <t>Acta de Comité Financiero</t>
  </si>
  <si>
    <t>GF25</t>
  </si>
  <si>
    <t>Disminuir a 1 los traslados presupuestales por rubros deficitados sin justificación valida</t>
  </si>
  <si>
    <t>por incumplimiento en la ejecución presupuestal de ingresos y gastos proyectada</t>
  </si>
  <si>
    <t>Debido a la existencia de traslados presupuestales por rubros deficitados sin justificación valida</t>
  </si>
  <si>
    <t>Posiblidad de afectación reputacional por incumplimiento en la ejecución presupuestal de ingresos y gastos proyectada, debido a la existencia de traslados presupuestales por rubros deficitados sin justificación valida</t>
  </si>
  <si>
    <t>Inadecuada proyección de los rubros presupuestales por parte de la dependencias en la elaboración del anteproyecto de presupuesto.</t>
  </si>
  <si>
    <t>El area de presupuesto realiza asesoría y orientación a las diferentes dependencias para una adecuada proyección de recursos.
El profesional de presupuesto verifica en el anteproyecto que las proyecciones presupuestales proporcionadas por las dependencias hayan sido realizadas en observancia de los lineamientos del distrito, históricos de datos, variación de variables macroeconómicas como el IPC, tasas de interés, entre otras.</t>
  </si>
  <si>
    <t>Correos electrónicos con proyecciones presupuestales
Anteproyecto de presupuesto</t>
  </si>
  <si>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 xml:space="preserve">Estado de acciones derivadas del seguimiento a riesgos:
</t>
    </r>
    <r>
      <rPr>
        <sz val="11"/>
        <color theme="1"/>
        <rFont val="Arial Narrow"/>
        <family val="2"/>
      </rPr>
      <t>No se han establecido hasta ahora acciones derivadas del seguimiento de este riesgo que sean objeto de seguimiento.</t>
    </r>
  </si>
  <si>
    <r>
      <rPr>
        <b/>
        <sz val="11"/>
        <color theme="1"/>
        <rFont val="Arial Narrow"/>
        <family val="2"/>
      </rPr>
      <t>Identificación de Riesgos:</t>
    </r>
    <r>
      <rPr>
        <sz val="11"/>
        <color theme="1"/>
        <rFont val="Arial Narrow"/>
        <family val="2"/>
      </rPr>
      <t xml:space="preserve">
El riesgo y los eventos potenciales intermedios continúan vigentes teniendo en cuenta el contexto interno y externo.
</t>
    </r>
    <r>
      <rPr>
        <b/>
        <sz val="11"/>
        <color theme="1"/>
        <rFont val="Arial Narrow"/>
        <family val="2"/>
      </rPr>
      <t>Materialización de Evento Potencial Principal:</t>
    </r>
    <r>
      <rPr>
        <sz val="11"/>
        <color theme="1"/>
        <rFont val="Arial Narrow"/>
        <family val="2"/>
      </rPr>
      <t xml:space="preserve">
No se evidencia materialización del evento potencial principal. No se han realizado traslados presupuestales por rubros deficitados sin justificación válida.
</t>
    </r>
    <r>
      <rPr>
        <b/>
        <sz val="11"/>
        <color theme="1"/>
        <rFont val="Arial Narrow"/>
        <family val="2"/>
      </rPr>
      <t xml:space="preserve">
Materialización de Evento Potencial Intermedio:
</t>
    </r>
    <r>
      <rPr>
        <sz val="11"/>
        <color theme="1"/>
        <rFont val="Arial Narrow"/>
        <family val="2"/>
      </rPr>
      <t xml:space="preserve">Ningún evento potencial intermedio se ha materializado. Se ha cumplido con los controles propuestos y en consecuencia se ha obtenido un ánalisis positivo de estas causas.
</t>
    </r>
    <r>
      <rPr>
        <b/>
        <sz val="11"/>
        <color theme="1"/>
        <rFont val="Arial Narrow"/>
        <family val="2"/>
      </rPr>
      <t xml:space="preserve">
Diseño, Efectividad de Controles:
</t>
    </r>
    <r>
      <rPr>
        <sz val="11"/>
        <color theme="1"/>
        <rFont val="Arial Narrow"/>
        <family val="2"/>
      </rPr>
      <t xml:space="preserve">Las medidas de control para este riesgo están bien diseñados y son coherentes en su aplicación al proceso.
</t>
    </r>
    <r>
      <rPr>
        <b/>
        <sz val="11"/>
        <color theme="1"/>
        <rFont val="Arial Narrow"/>
        <family val="2"/>
      </rPr>
      <t>Acciones derivadas de materialización de eventos / fortalecimiento de controles:</t>
    </r>
    <r>
      <rPr>
        <sz val="11"/>
        <color theme="1"/>
        <rFont val="Arial Narrow"/>
        <family val="2"/>
      </rPr>
      <t>No se han establecido hasta ahora acciones derivadas del seguimiento de este riesgo que sean objeto de seguimiento.</t>
    </r>
  </si>
  <si>
    <t>Por sobreejución de rubros por parte de las dependencias</t>
  </si>
  <si>
    <t>El profesional de presupuesto identifica los rubros que cuentan con disponbilidad para realizar los respectivos ajustes y traslados presupuestales, lo cuales son aprobados por la dirección e informados a la unidad de presupuesto de la Secretaría de Hacienda del distrito de Medelín y a la CDM a través de la plataforma de Gestión Transparente.</t>
  </si>
  <si>
    <t>Resoluciones de ajustes y traslados presupuestales</t>
  </si>
  <si>
    <r>
      <rPr>
        <b/>
        <sz val="11"/>
        <color theme="9" tint="-0.249977111117893"/>
        <rFont val="Arial Narrow"/>
        <family val="2"/>
      </rPr>
      <t xml:space="preserve">*Nota 1: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</si>
  <si>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</si>
  <si>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r>
      <rPr>
        <b/>
        <sz val="16"/>
        <color theme="9"/>
        <rFont val="Arial Narrow"/>
        <family val="2"/>
      </rPr>
      <t>Nota 3 (Diciembre de 2021):</t>
    </r>
    <r>
      <rPr>
        <sz val="14"/>
        <rFont val="Arial Narrow"/>
        <family val="2"/>
      </rPr>
      <t xml:space="preserve"> Para una próxima actualización de la matriz de deben desarrollar las siguientes actividades:
* Mediante correo electrónico del 15 de diciembre de 2021, la líder de la línea de Cartera Mary Tabares, solicitó incluir dentro de la matriz de riesgos del Proceso de Gestión Financiera, riesgos relacionados con el manejo de la caja menor. Lo anterior como consecuencia de la Auditoría de Austeridad en el Gasto realizada por la oficina de Control Interno.</t>
    </r>
  </si>
  <si>
    <t>CONTROL DE CAMBIOS</t>
  </si>
  <si>
    <t>Riesgo No.</t>
  </si>
  <si>
    <t>Fecha Cambio</t>
  </si>
  <si>
    <t>Descripción del cambio</t>
  </si>
  <si>
    <t>Se complementa la descripción del evento potencial principal (riesgo), en relación a la Irrecuperabilidad  de la cartera hipotecaria de aquellas obligaciones con más de 6 cuotas vencidas (&gt; 180 días).</t>
  </si>
  <si>
    <t>GF14</t>
  </si>
  <si>
    <t>Se solicita modificar el control 1.2. " El Subdirector Administrativo y Financiero verifica que la persona que desarrolla el cargo de Tesorero en Isvimed, se le proporcione la capacitación en el manejo del modulo de presupuesto del SICOF, para la revisión del PAC disponible, así como sobre las políticas de operación de tesorería (instructivo de pago). Esto se realiza en el marco de la capacitación en el puesto de trabajo al inicio de sus labores", ya que no es una medida vigente que se este desarrollando en la entidad. Reemplazar con la siguiente redacción: "Previo a la realización del pago, en el modulo de presupuesto se realiza la verificación del PAC disponible, donde el sistema valida automaticamente la disponibilidad de recursos en el rubro, y si no tiene disponibilidad no permite realizar el pago"</t>
  </si>
  <si>
    <t>Se incluye el control 2 de tipo correctivo para disminuir el impacto residual.</t>
  </si>
  <si>
    <t>Se incluye el control 0 de tipo correctivo para disminuir el impacto residual.</t>
  </si>
  <si>
    <t>Se incluye el control 3 de tipo correctivo para disminuir el impacto residual.</t>
  </si>
  <si>
    <t>GF21</t>
  </si>
  <si>
    <t xml:space="preserve">Se modificó la redacción del evento potencial intermedio 1 de la siguiente manera: “Falta de continuidad entre la finalización e inicio de los contratos de prestación de servicios profesionales y de apoyo a la gestión para la contratación del líder Contable. Bajo esta modalidad se realiza su contratación en la actualidad”. Como se encuentra redactada actualmente: “El Líder Contable no se encuentra vinculado a la planta de cargos del Instituto”, implica su materialización hasta tanto no se realice tal vinculación. el cambio en el evento potencial intermedio 1, permitió la inclusión del control No.1. </t>
  </si>
  <si>
    <t>GF15</t>
  </si>
  <si>
    <t>Como posible causal del pago inoportuno de obligaciones a terceros, se incluye el evento potencial intermedio No 3., con la siguiente redacción: "Causación inoportuna y errónea de los soportes para el pago en el software contable (Contratos de prestación de servicios y de apoyo a la gestión)." Así mismo se incluye el control No. 3 de tipo preventivo.</t>
  </si>
  <si>
    <t>Se elimina control 2, que se refiere a las gestiones que se realizan con los bancos a fin de solicitar información del depositante, toda vez que los bancos han sido enfáticos en su respuesta haciendo alusion a que la ley de habeas data no permite que sean entregados estos datos.</t>
  </si>
  <si>
    <t>Se complementa el control 2 con la siguientes redacción: Para el resto de informes que debe rendir la Subdirección Administrativa y Financiera, el procedimiento para la solicitud de información y rendición de informes a los usuarios internos y externos, P-GF-03, relaciona cada informe de Ley con los tiempos y responsables. Los líderes de línea verifican de manera periódica el cumplimiento en la rendición de informes conforme a lo establecido en el procedimiento</t>
  </si>
  <si>
    <t>Se incluye el detrimento patrimonial en  la columna E. Así mismo, se incluyen los siguientes eventos potenciales intermedios relacionados con el uso de medios judiciales para el cobro de la cartera hipotecaria: "5. No se utilizan medios judiciales para el cobro de aquellas obligaciones que cumplen los requisitos de acuerdo con lo establecido en el manual de cartera", "6. Falta de seguimiento a los procesos ejecutivos para la recuperación de cartera hipotecaria", 7. Prescripción de los procesos ejecutivos para la recuperación de cartera hipotecaria".</t>
  </si>
  <si>
    <t>Se incluye control 4 relacionado con la verificación de la situación socioeconómica del aspirante a través de la declaración juramentada de bienes y rentas.
Se incluye el control 5 relacionado con la existencia de mecanismos para la recepción de denuncias por hechos de corrupción. Lo anterior en el marco del RITA.</t>
  </si>
  <si>
    <t>Se incluye el riesgo GF24 relacionado con la posiblidad de que no se generen alertas oportunas por parte del area de Presupuesto con relación a la ejecución presupuestal Institucional</t>
  </si>
  <si>
    <t>GF23, GF24</t>
  </si>
  <si>
    <t>Se relacionan objetivos tipo SMART a los riesgos de presupuesto.</t>
  </si>
  <si>
    <t>Se incluye el riesgo GF25 relacionado con la posiblidad de que existan traslados presupuestales por rubros deficitados sin justificación valida</t>
  </si>
  <si>
    <t>Se elimina este riesgo por cuanto no se encuentra alineado con la identificación de objetivos SMART para la linea de acción de Contabilidad.</t>
  </si>
  <si>
    <t>Se incluye este riesgo derivado de la validación de matrices Vs objetivos SMART para la linea de accción de Contabilidad.</t>
  </si>
  <si>
    <t>Se elimina el riesgo relacionado con que se ordenan pagos sin verificar el efectivo recaudo del ingreso que financia la apropiación (PAC) de la linea de acción de tesorería y queda como compromiso validar si debe ser asumido por el área de presupuesto.</t>
  </si>
  <si>
    <t>Se elimina este riesgo relacionado con el pago inoportuno de terceros y se reemplazo con el riesgo de que no se de cumplimiento a los pagos con relación al PAC proyectado de gastos, toda vez que este se encuentra mas alineado a los objetivos SMART identficados (ver columna de objetivos).</t>
  </si>
  <si>
    <t>Se incluye este riesgo relacionado con la posibilidad de que no se de cumplimiento a los pagos con relación al PAC proyectado de gastos para la línea de acción de Tesorería.</t>
  </si>
  <si>
    <t>Se incluye este riesgo relacionado con la posibilidad de que no se dé cumplimiento al reintegro mensual de los rendimientos financieros con relación a la resolución 112 CODFIS para la línea de acción de Tesorería.</t>
  </si>
  <si>
    <t>Se incluye este riesgo relacionado con la posibilidad de que no se desembolsen las transferencias pactadas por parte del Distrito para la línea de acción de Tesorería.</t>
  </si>
  <si>
    <t>Se incluye este riesgo para la linea de acción de cartera relacionado con la posibilidad de que la cartera &lt;4 cuotas acumule cuotas vencidas y por lo tanto se incremente</t>
  </si>
  <si>
    <t>Se modifica este riesgo de la linea de acción de cartera. Se ajusta la naturaleza de la cartera hipotecaria que se considera como de dificil recaudo que es a partir de 4 cuotas vencidas. La nueva redacción es la siguiente: "Posibilidad de afectación económica y reputacional reflejada en la disminución de ingresos que afecta el cumplimiento de pagos, detrimento patrimonial, así como por hallazgos de los entes de control. Lo anterior, debido a la Irrecuperabilidad  de la cartera hipotecaria de aquellas obligaciones con más de 4 cuotas vencidas (&gt; 120 días)".</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</si>
  <si>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</si>
  <si>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</si>
  <si>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</si>
  <si>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</si>
  <si>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</si>
  <si>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</si>
  <si>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</si>
  <si>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</si>
  <si>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</si>
  <si>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</si>
  <si>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</si>
  <si>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</si>
  <si>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</si>
  <si>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</si>
  <si>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</si>
  <si>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</si>
  <si>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</si>
  <si>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</si>
  <si>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</si>
  <si>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</si>
  <si>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</si>
  <si>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</si>
  <si>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</si>
  <si>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</si>
  <si>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</si>
  <si>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</si>
  <si>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</si>
  <si>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</si>
  <si>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</si>
  <si>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</si>
  <si>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</si>
  <si>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</si>
  <si>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</si>
  <si>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</si>
  <si>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</si>
  <si>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</si>
  <si>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</si>
  <si>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</si>
  <si>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</si>
  <si>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</si>
  <si>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</si>
  <si>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</si>
  <si>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</si>
  <si>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</si>
  <si>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</si>
  <si>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</si>
  <si>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</si>
  <si>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</si>
  <si>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</si>
  <si>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</si>
  <si>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</si>
  <si>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</si>
  <si>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</si>
  <si>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</si>
  <si>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</si>
  <si>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</si>
  <si>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</si>
  <si>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</si>
  <si>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</si>
  <si>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</si>
  <si>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</si>
  <si>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</si>
  <si>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</si>
  <si>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</si>
  <si>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</si>
  <si>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</si>
  <si>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</si>
  <si>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</si>
  <si>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</si>
  <si>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</si>
  <si>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</si>
  <si>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</si>
  <si>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</si>
  <si>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</si>
  <si>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</si>
  <si>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</si>
  <si>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</si>
  <si>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</si>
  <si>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</si>
  <si>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</si>
  <si>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</si>
  <si>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</si>
  <si>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</si>
  <si>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</si>
  <si>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</si>
  <si>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</si>
  <si>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</si>
  <si>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</si>
  <si>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</si>
  <si>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</si>
  <si>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</si>
  <si>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</si>
  <si>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</si>
  <si>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</si>
  <si>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</si>
  <si>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</si>
  <si>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</si>
  <si>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</si>
  <si>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</si>
  <si>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</si>
  <si>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</si>
  <si>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</si>
  <si>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</si>
  <si>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</si>
  <si>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</si>
  <si>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</si>
  <si>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</si>
  <si>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</si>
  <si>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</si>
  <si>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</si>
  <si>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</si>
  <si>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</si>
  <si>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</si>
  <si>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</si>
  <si>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Operativo</t>
  </si>
  <si>
    <t>Riesgo Tecnológico</t>
  </si>
  <si>
    <t>Riesgo Reputacional</t>
  </si>
  <si>
    <t>Procesos Institucionales</t>
  </si>
  <si>
    <t>Gestión Estratégica</t>
  </si>
  <si>
    <t>Gestión Social</t>
  </si>
  <si>
    <t>Gestión de Desarrollo de Soluciones Habitacionales</t>
  </si>
  <si>
    <t>Gestión de Atención al Usuario</t>
  </si>
  <si>
    <t>Gestión del Talento Humano</t>
  </si>
  <si>
    <t>Gestión de Comunicaciones</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</si>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</sst>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3"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2"/>
      <color indexed="8"/>
      <name val="Arial"/>
      <family val="2"/>
    </font>
    <font>
      <sz val="14"/>
      <name val="Arial Narrow"/>
      <family val="2"/>
    </font>
    <font>
      <b/>
      <sz val="16"/>
      <color theme="9"/>
      <name val="Arial Narrow"/>
      <family val="2"/>
    </font>
    <font>
      <sz val="14"/>
      <color indexed="8"/>
      <name val="Arial Narrow"/>
      <family val="2"/>
    </font>
    <font>
      <u/>
      <sz val="11"/>
      <color theme="10"/>
      <name val="Calibri"/>
      <family val="2"/>
      <scheme val="minor"/>
    </font>
    <font>
      <u/>
      <sz val="11"/>
      <color theme="11"/>
      <name val="Calibri"/>
      <family val="2"/>
      <scheme val="minor"/>
    </font>
    <font>
      <sz val="11"/>
      <color theme="1" tint="4.9989318521683403E-2"/>
      <name val="Arial Narrow"/>
      <family val="2"/>
    </font>
    <font>
      <sz val="11"/>
      <color rgb="FF000000"/>
      <name val="Arial Narrow"/>
      <family val="2"/>
    </font>
    <font>
      <b/>
      <i/>
      <sz val="11"/>
      <color rgb="FF000000"/>
      <name val="Arial Narrow"/>
      <family val="2"/>
    </font>
    <font>
      <sz val="8"/>
      <name val="Calibri"/>
      <family val="2"/>
      <scheme val="minor"/>
    </font>
    <font>
      <b/>
      <sz val="11"/>
      <color rgb="FF000000"/>
      <name val="Arial Narrow"/>
      <family val="2"/>
    </font>
    <font>
      <b/>
      <sz val="11"/>
      <name val="Arial Narrow"/>
      <family val="2"/>
    </font>
    <font>
      <b/>
      <sz val="11"/>
      <color rgb="FF000000"/>
      <name val="Arial Narrow"/>
    </font>
    <font>
      <sz val="11"/>
      <color rgb="FF000000"/>
      <name val="Arial Narrow"/>
    </font>
  </fonts>
  <fills count="20">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9" tint="0.59999389629810485"/>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s>
  <cellStyleXfs count="11">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cellStyleXfs>
  <cellXfs count="464">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18"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18" xfId="0" applyFont="1" applyFill="1" applyBorder="1" applyAlignment="1">
      <alignment horizontal="center" vertical="center"/>
    </xf>
    <xf numFmtId="0" fontId="57" fillId="2" borderId="36" xfId="0" applyFont="1" applyFill="1" applyBorder="1" applyAlignment="1">
      <alignment horizontal="center" vertical="center"/>
    </xf>
    <xf numFmtId="0" fontId="57" fillId="2" borderId="0" xfId="0" applyFont="1" applyFill="1" applyAlignment="1">
      <alignment horizontal="center" vertical="center"/>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2"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2"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1" fillId="0" borderId="18" xfId="0" applyFont="1" applyBorder="1" applyAlignment="1" applyProtection="1">
      <alignment horizontal="center" vertical="center" wrapText="1"/>
      <protection hidden="1"/>
    </xf>
    <xf numFmtId="0" fontId="1" fillId="2" borderId="18" xfId="0" applyFont="1" applyFill="1" applyBorder="1" applyAlignment="1" applyProtection="1">
      <alignment vertical="center"/>
      <protection hidden="1"/>
    </xf>
    <xf numFmtId="0" fontId="1" fillId="2" borderId="18" xfId="0" applyFont="1" applyFill="1" applyBorder="1" applyProtection="1">
      <protection hidden="1"/>
    </xf>
    <xf numFmtId="0" fontId="2" fillId="0" borderId="18" xfId="0" applyFont="1" applyBorder="1" applyAlignment="1" applyProtection="1">
      <alignment horizontal="center" vertical="center" wrapText="1"/>
      <protection hidden="1"/>
    </xf>
    <xf numFmtId="0" fontId="1" fillId="0" borderId="0" xfId="0" applyFont="1" applyAlignment="1" applyProtection="1">
      <alignment horizontal="left" vertical="center" wrapText="1"/>
      <protection hidden="1"/>
    </xf>
    <xf numFmtId="0" fontId="1" fillId="2" borderId="18" xfId="0" applyFont="1" applyFill="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2"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Alignment="1" applyProtection="1">
      <alignment horizontal="left" vertical="top"/>
      <protection hidden="1"/>
    </xf>
    <xf numFmtId="0" fontId="2" fillId="0" borderId="19" xfId="0" applyFont="1" applyBorder="1" applyAlignment="1" applyProtection="1">
      <alignment vertical="center" wrapText="1"/>
      <protection hidden="1"/>
    </xf>
    <xf numFmtId="0" fontId="42" fillId="0" borderId="18" xfId="0" applyFont="1" applyBorder="1" applyAlignment="1" applyProtection="1">
      <alignment horizontal="center" vertical="center" wrapText="1"/>
      <protection hidden="1"/>
    </xf>
    <xf numFmtId="0" fontId="1" fillId="0" borderId="0" xfId="0" applyFont="1" applyAlignment="1" applyProtection="1">
      <alignment vertical="center" wrapText="1"/>
      <protection hidden="1"/>
    </xf>
    <xf numFmtId="0" fontId="42" fillId="0" borderId="18" xfId="0" applyFont="1" applyBorder="1" applyAlignment="1" applyProtection="1">
      <alignment horizontal="left" vertical="center" wrapText="1"/>
      <protection hidden="1"/>
    </xf>
    <xf numFmtId="0" fontId="42" fillId="0" borderId="18" xfId="0" applyFont="1" applyBorder="1" applyAlignment="1" applyProtection="1">
      <alignment vertical="center" wrapText="1"/>
      <protection hidden="1"/>
    </xf>
    <xf numFmtId="0" fontId="1" fillId="13" borderId="18" xfId="0" applyFont="1" applyFill="1" applyBorder="1" applyAlignment="1" applyProtection="1">
      <alignment horizontal="center"/>
      <protection hidden="1"/>
    </xf>
    <xf numFmtId="0" fontId="1" fillId="13"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42" fillId="2" borderId="18" xfId="0" applyFont="1" applyFill="1" applyBorder="1" applyAlignment="1" applyProtection="1">
      <alignment horizontal="left" vertical="center"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42" fillId="2" borderId="18" xfId="0" applyFont="1" applyFill="1" applyBorder="1" applyAlignment="1" applyProtection="1">
      <alignment horizontal="center" vertical="center" wrapText="1"/>
      <protection locked="0"/>
    </xf>
    <xf numFmtId="0" fontId="42" fillId="2" borderId="18" xfId="0" applyFont="1" applyFill="1" applyBorder="1" applyAlignment="1" applyProtection="1">
      <alignment vertical="center" wrapText="1"/>
      <protection locked="0"/>
    </xf>
    <xf numFmtId="0" fontId="4" fillId="0" borderId="0" xfId="0" applyFont="1" applyAlignment="1" applyProtection="1">
      <alignment horizontal="center" vertical="center"/>
      <protection hidden="1"/>
    </xf>
    <xf numFmtId="0" fontId="1" fillId="0" borderId="18" xfId="0" applyFont="1" applyBorder="1" applyAlignment="1">
      <alignment horizontal="center" vertical="center" textRotation="90"/>
    </xf>
    <xf numFmtId="0" fontId="1" fillId="0" borderId="18" xfId="0" applyFont="1" applyBorder="1" applyAlignment="1">
      <alignment horizontal="center" vertical="center" wrapText="1"/>
    </xf>
    <xf numFmtId="0" fontId="1" fillId="0" borderId="19" xfId="0" applyFont="1" applyBorder="1" applyAlignment="1">
      <alignment horizontal="left" vertical="center" wrapText="1"/>
    </xf>
    <xf numFmtId="0" fontId="4" fillId="0" borderId="19" xfId="0" applyFont="1" applyBorder="1" applyAlignment="1">
      <alignment horizontal="center" vertical="center" textRotation="90" wrapText="1"/>
    </xf>
    <xf numFmtId="0" fontId="1" fillId="0" borderId="19" xfId="0" applyFont="1" applyBorder="1" applyAlignment="1">
      <alignment horizontal="center" vertical="center" wrapText="1"/>
    </xf>
    <xf numFmtId="0" fontId="1" fillId="0" borderId="18" xfId="0" applyFont="1" applyBorder="1" applyAlignment="1">
      <alignment horizontal="center" vertical="center"/>
    </xf>
    <xf numFmtId="0" fontId="65" fillId="0" borderId="19" xfId="0" applyFont="1" applyBorder="1" applyAlignment="1">
      <alignment horizontal="center" vertical="center" wrapText="1"/>
    </xf>
    <xf numFmtId="0" fontId="4" fillId="2" borderId="0" xfId="0" applyFont="1" applyFill="1" applyAlignment="1">
      <alignment horizontal="center" vertical="center"/>
    </xf>
    <xf numFmtId="0" fontId="4" fillId="19" borderId="0" xfId="0" applyFont="1" applyFill="1" applyAlignment="1">
      <alignment horizontal="center" vertical="center"/>
    </xf>
    <xf numFmtId="0" fontId="41" fillId="0" borderId="19" xfId="0" applyFont="1" applyBorder="1" applyAlignment="1">
      <alignment horizontal="center" vertical="center" wrapText="1"/>
    </xf>
    <xf numFmtId="0" fontId="1" fillId="0" borderId="18"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1" fillId="0" borderId="18" xfId="0" applyFont="1" applyBorder="1" applyAlignment="1" applyProtection="1">
      <alignment horizontal="justify" vertical="center" wrapText="1"/>
      <protection locked="0"/>
    </xf>
    <xf numFmtId="0" fontId="1" fillId="2" borderId="18" xfId="0" applyFont="1" applyFill="1" applyBorder="1" applyAlignment="1" applyProtection="1">
      <alignment vertical="center"/>
      <protection locked="0"/>
    </xf>
    <xf numFmtId="0" fontId="1" fillId="2" borderId="0" xfId="0" applyFont="1" applyFill="1"/>
    <xf numFmtId="0" fontId="1" fillId="0" borderId="0" xfId="0" applyFont="1"/>
    <xf numFmtId="0" fontId="1" fillId="2" borderId="18" xfId="0" applyFont="1" applyFill="1" applyBorder="1" applyProtection="1">
      <protection locked="0"/>
    </xf>
    <xf numFmtId="0" fontId="2" fillId="0" borderId="18" xfId="0" applyFont="1" applyBorder="1" applyAlignment="1" applyProtection="1">
      <alignment vertical="center" wrapText="1"/>
      <protection locked="0"/>
    </xf>
    <xf numFmtId="0" fontId="2" fillId="0" borderId="18" xfId="0" applyFont="1" applyBorder="1" applyAlignment="1" applyProtection="1">
      <alignment horizontal="left" vertical="center" wrapText="1"/>
      <protection locked="0"/>
    </xf>
    <xf numFmtId="0" fontId="1" fillId="0" borderId="18" xfId="0" applyFont="1" applyBorder="1" applyAlignment="1" applyProtection="1">
      <alignment horizontal="justify" vertical="center"/>
      <protection locked="0"/>
    </xf>
    <xf numFmtId="0" fontId="66"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hidden="1"/>
    </xf>
    <xf numFmtId="0" fontId="1" fillId="0" borderId="0" xfId="0" applyFont="1" applyAlignment="1" applyProtection="1">
      <alignment horizontal="left" vertical="center"/>
      <protection hidden="1"/>
    </xf>
    <xf numFmtId="0" fontId="42" fillId="0" borderId="18" xfId="0" applyFont="1" applyBorder="1" applyAlignment="1" applyProtection="1">
      <alignment horizontal="center" vertical="center" wrapText="1"/>
      <protection locked="0"/>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8" fillId="2" borderId="36" xfId="0" applyFont="1" applyFill="1" applyBorder="1" applyAlignment="1">
      <alignment horizontal="center" vertical="center"/>
    </xf>
    <xf numFmtId="0" fontId="58" fillId="2" borderId="38" xfId="0" applyFont="1" applyFill="1" applyBorder="1" applyAlignment="1">
      <alignment horizontal="center" vertical="center"/>
    </xf>
    <xf numFmtId="0" fontId="57" fillId="2" borderId="36"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38" xfId="0" applyFont="1" applyFill="1" applyBorder="1" applyAlignment="1">
      <alignment horizontal="center" vertical="center"/>
    </xf>
    <xf numFmtId="0" fontId="57" fillId="2" borderId="36" xfId="0" applyFont="1" applyFill="1" applyBorder="1" applyAlignment="1">
      <alignment horizontal="left" vertical="top" wrapText="1"/>
    </xf>
    <xf numFmtId="0" fontId="57" fillId="2" borderId="37" xfId="0" applyFont="1" applyFill="1" applyBorder="1" applyAlignment="1">
      <alignment horizontal="left" vertical="top" wrapText="1"/>
    </xf>
    <xf numFmtId="0" fontId="57" fillId="2" borderId="38" xfId="0" applyFont="1" applyFill="1" applyBorder="1" applyAlignment="1">
      <alignment horizontal="left" vertical="top" wrapText="1"/>
    </xf>
    <xf numFmtId="0" fontId="57" fillId="2" borderId="36" xfId="0" applyFont="1" applyFill="1" applyBorder="1" applyAlignment="1">
      <alignment vertical="top" wrapText="1"/>
    </xf>
    <xf numFmtId="0" fontId="57" fillId="2" borderId="37" xfId="0" applyFont="1" applyFill="1" applyBorder="1" applyAlignment="1">
      <alignment vertical="top" wrapText="1"/>
    </xf>
    <xf numFmtId="0" fontId="57" fillId="2" borderId="38" xfId="0" applyFont="1" applyFill="1" applyBorder="1" applyAlignment="1">
      <alignment vertical="top" wrapText="1"/>
    </xf>
    <xf numFmtId="0" fontId="57" fillId="2" borderId="36" xfId="0" applyFont="1" applyFill="1" applyBorder="1" applyAlignment="1">
      <alignment vertical="center" wrapText="1"/>
    </xf>
    <xf numFmtId="0" fontId="57" fillId="2" borderId="37" xfId="0" applyFont="1" applyFill="1" applyBorder="1" applyAlignment="1">
      <alignment vertical="center" wrapText="1"/>
    </xf>
    <xf numFmtId="0" fontId="57" fillId="2" borderId="38" xfId="0" applyFont="1" applyFill="1" applyBorder="1" applyAlignment="1">
      <alignment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62" fillId="2" borderId="18" xfId="0" applyFont="1" applyFill="1" applyBorder="1" applyAlignment="1">
      <alignment horizontal="center" vertical="center"/>
    </xf>
    <xf numFmtId="0" fontId="47" fillId="15"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9" fillId="2"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62" fillId="2" borderId="36" xfId="0" applyFont="1" applyFill="1" applyBorder="1" applyAlignment="1">
      <alignment horizontal="center" vertical="center" wrapText="1"/>
    </xf>
    <xf numFmtId="0" fontId="62" fillId="2" borderId="37" xfId="0" applyFont="1" applyFill="1" applyBorder="1" applyAlignment="1">
      <alignment horizontal="center" vertical="center" wrapText="1"/>
    </xf>
    <xf numFmtId="0" fontId="62"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62"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4"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2" borderId="19" xfId="0" applyFont="1" applyFill="1" applyBorder="1" applyAlignment="1" applyProtection="1">
      <alignment horizontal="left" vertical="top" wrapText="1"/>
      <protection locked="0"/>
    </xf>
    <xf numFmtId="0" fontId="1" fillId="0" borderId="18" xfId="0" applyFont="1" applyBorder="1" applyAlignment="1" applyProtection="1">
      <alignment horizontal="left" vertical="center"/>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center" wrapText="1"/>
      <protection locked="0"/>
    </xf>
    <xf numFmtId="0" fontId="1" fillId="0" borderId="35"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66"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1" fillId="0" borderId="19" xfId="0" applyFont="1" applyBorder="1" applyAlignment="1" applyProtection="1">
      <alignment horizontal="center" vertical="center" wrapText="1"/>
      <protection locked="0"/>
    </xf>
    <xf numFmtId="0" fontId="66" fillId="0" borderId="39" xfId="0" applyFont="1" applyBorder="1" applyAlignment="1" applyProtection="1">
      <alignment horizontal="left" vertical="top" wrapText="1"/>
      <protection locked="0"/>
    </xf>
    <xf numFmtId="0" fontId="1" fillId="2" borderId="35" xfId="0"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66"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left" vertical="top" wrapText="1"/>
      <protection locked="0"/>
    </xf>
    <xf numFmtId="0" fontId="1" fillId="2" borderId="18" xfId="0" applyFont="1" applyFill="1" applyBorder="1" applyAlignment="1" applyProtection="1">
      <alignment horizontal="center" vertical="center" wrapText="1"/>
      <protection locked="0"/>
    </xf>
    <xf numFmtId="0" fontId="71" fillId="0" borderId="35" xfId="0" applyFont="1" applyBorder="1" applyAlignment="1" applyProtection="1">
      <alignment horizontal="left" vertical="top" wrapText="1"/>
      <protection locked="0"/>
    </xf>
    <xf numFmtId="0" fontId="71" fillId="2" borderId="35" xfId="0" applyFont="1" applyFill="1" applyBorder="1" applyAlignment="1" applyProtection="1">
      <alignment horizontal="left" vertical="top" wrapText="1"/>
      <protection locked="0"/>
    </xf>
    <xf numFmtId="0" fontId="4" fillId="13" borderId="35"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66" fillId="0" borderId="18"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locked="0"/>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2" borderId="35" xfId="0" applyFont="1" applyFill="1" applyBorder="1" applyAlignment="1" applyProtection="1">
      <alignment horizontal="left" vertical="top"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2" borderId="35" xfId="0" applyFont="1" applyFill="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2" borderId="18"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9" xfId="0" applyFont="1" applyBorder="1" applyAlignment="1" applyProtection="1">
      <alignment horizontal="center" vertical="center"/>
      <protection hidden="1"/>
    </xf>
    <xf numFmtId="0" fontId="1" fillId="0" borderId="18" xfId="0" applyFont="1" applyBorder="1" applyAlignment="1" applyProtection="1">
      <alignment horizontal="left" vertical="center" wrapText="1"/>
      <protection hidden="1"/>
    </xf>
    <xf numFmtId="0" fontId="2" fillId="2" borderId="18" xfId="0" applyFont="1" applyFill="1" applyBorder="1" applyAlignment="1" applyProtection="1">
      <alignment horizontal="center" vertical="center" wrapText="1"/>
      <protection hidden="1"/>
    </xf>
    <xf numFmtId="0" fontId="4" fillId="0" borderId="35" xfId="0" applyFont="1" applyBorder="1" applyAlignment="1">
      <alignment horizontal="center" vertical="center" textRotation="90" wrapText="1"/>
    </xf>
    <xf numFmtId="0" fontId="4" fillId="0" borderId="39" xfId="0" applyFont="1" applyBorder="1" applyAlignment="1">
      <alignment horizontal="center" vertical="center" textRotation="90" wrapText="1"/>
    </xf>
    <xf numFmtId="0" fontId="4" fillId="0" borderId="19" xfId="0" applyFont="1" applyBorder="1" applyAlignment="1">
      <alignment horizontal="center" vertical="center" textRotation="90" wrapText="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1" fillId="0" borderId="18" xfId="0" applyFont="1" applyBorder="1" applyAlignment="1" applyProtection="1">
      <alignment horizontal="left" vertical="top" wrapText="1"/>
      <protection hidden="1"/>
    </xf>
    <xf numFmtId="0" fontId="1" fillId="0" borderId="35" xfId="0" applyFont="1" applyBorder="1" applyAlignment="1">
      <alignment horizontal="center" vertical="center" textRotation="90"/>
    </xf>
    <xf numFmtId="0" fontId="1" fillId="0" borderId="39" xfId="0" applyFont="1" applyBorder="1" applyAlignment="1">
      <alignment horizontal="center" vertical="center" textRotation="90"/>
    </xf>
    <xf numFmtId="0" fontId="1" fillId="0" borderId="19" xfId="0" applyFont="1" applyBorder="1" applyAlignment="1">
      <alignment horizontal="center" vertical="center" textRotation="90"/>
    </xf>
    <xf numFmtId="0" fontId="4" fillId="0" borderId="19" xfId="0" applyFont="1" applyBorder="1" applyAlignment="1" applyProtection="1">
      <alignment horizontal="center" vertical="center" textRotation="90" wrapText="1"/>
      <protection locked="0" hidden="1"/>
    </xf>
    <xf numFmtId="0" fontId="4" fillId="0" borderId="1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wrapText="1"/>
      <protection hidden="1"/>
    </xf>
    <xf numFmtId="164" fontId="1" fillId="0" borderId="19" xfId="1" applyNumberFormat="1" applyFont="1" applyBorder="1" applyAlignment="1" applyProtection="1">
      <alignment horizontal="center" vertical="center"/>
      <protection hidden="1"/>
    </xf>
    <xf numFmtId="0" fontId="1" fillId="0" borderId="19" xfId="0" applyFont="1" applyBorder="1" applyAlignment="1" applyProtection="1">
      <alignment horizontal="center" vertical="center" textRotation="90"/>
      <protection locked="0"/>
    </xf>
    <xf numFmtId="0" fontId="1" fillId="0" borderId="18" xfId="0" applyFont="1" applyBorder="1" applyAlignment="1">
      <alignment horizontal="center" vertical="center" wrapText="1"/>
    </xf>
    <xf numFmtId="0" fontId="4" fillId="0" borderId="18" xfId="0" applyFont="1" applyBorder="1" applyAlignment="1">
      <alignment horizontal="center" vertical="center" wrapText="1"/>
    </xf>
    <xf numFmtId="0" fontId="60" fillId="13" borderId="2" xfId="0" applyFont="1" applyFill="1" applyBorder="1" applyAlignment="1" applyProtection="1">
      <alignment horizontal="left" vertical="top" wrapText="1"/>
      <protection hidden="1"/>
    </xf>
    <xf numFmtId="0" fontId="60" fillId="13" borderId="9" xfId="0" applyFont="1" applyFill="1" applyBorder="1" applyAlignment="1" applyProtection="1">
      <alignment horizontal="left" vertical="top" wrapText="1"/>
      <protection hidden="1"/>
    </xf>
    <xf numFmtId="0" fontId="60" fillId="13" borderId="3" xfId="0" applyFont="1" applyFill="1" applyBorder="1" applyAlignment="1" applyProtection="1">
      <alignment horizontal="left" vertical="top" wrapText="1"/>
      <protection hidden="1"/>
    </xf>
    <xf numFmtId="0" fontId="1" fillId="13"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18" xfId="0" applyFont="1" applyBorder="1" applyAlignment="1">
      <alignment horizontal="center" vertical="center" textRotation="90"/>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protection hidden="1"/>
    </xf>
    <xf numFmtId="0" fontId="4" fillId="13" borderId="19" xfId="0" applyFont="1" applyFill="1" applyBorder="1" applyAlignment="1" applyProtection="1">
      <alignment horizontal="center" vertical="center"/>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4" fillId="18" borderId="18"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14"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28" fillId="0" borderId="36"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textRotation="90"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1" fillId="0" borderId="35" xfId="0" applyFont="1" applyBorder="1" applyAlignment="1" applyProtection="1">
      <alignment horizontal="left" vertical="center" wrapText="1"/>
      <protection hidden="1"/>
    </xf>
    <xf numFmtId="0" fontId="1" fillId="0" borderId="39"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2" fillId="2" borderId="35" xfId="0" applyFont="1" applyFill="1" applyBorder="1" applyAlignment="1" applyProtection="1">
      <alignment horizontal="center" vertical="center" wrapText="1"/>
      <protection locked="0"/>
    </xf>
    <xf numFmtId="0" fontId="42" fillId="2" borderId="39" xfId="0" applyFont="1" applyFill="1" applyBorder="1" applyAlignment="1" applyProtection="1">
      <alignment horizontal="center" vertical="center" wrapText="1"/>
      <protection locked="0"/>
    </xf>
    <xf numFmtId="0" fontId="42" fillId="0" borderId="35" xfId="0" applyFont="1" applyBorder="1" applyAlignment="1" applyProtection="1">
      <alignment horizontal="center" vertical="center" wrapText="1"/>
      <protection locked="0"/>
    </xf>
    <xf numFmtId="0" fontId="42" fillId="0" borderId="39"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21" fillId="0" borderId="0" xfId="0" applyFont="1" applyAlignment="1">
      <alignment horizontal="center" vertical="center" wrapText="1"/>
    </xf>
    <xf numFmtId="0" fontId="18" fillId="4" borderId="4"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1" fillId="2" borderId="35" xfId="0" applyFont="1" applyFill="1" applyBorder="1" applyAlignment="1" applyProtection="1">
      <alignment horizontal="center" vertical="center"/>
      <protection locked="0"/>
    </xf>
    <xf numFmtId="0" fontId="1" fillId="2" borderId="39" xfId="0" applyFont="1" applyFill="1" applyBorder="1" applyAlignment="1" applyProtection="1">
      <alignment horizontal="center" vertical="center"/>
      <protection locked="0"/>
    </xf>
    <xf numFmtId="0" fontId="1" fillId="2" borderId="19" xfId="0" applyFont="1" applyFill="1" applyBorder="1" applyAlignment="1" applyProtection="1">
      <alignment horizontal="center" vertical="center"/>
      <protection locked="0"/>
    </xf>
  </cellXfs>
  <cellStyles count="11">
    <cellStyle name="Hipervínculo" xfId="5" builtinId="8" hidden="1"/>
    <cellStyle name="Hipervínculo" xfId="7" builtinId="8" hidden="1"/>
    <cellStyle name="Hipervínculo" xfId="9" builtinId="8" hidden="1"/>
    <cellStyle name="Hipervínculo visitado" xfId="6" builtinId="9" hidden="1"/>
    <cellStyle name="Hipervínculo visitado" xfId="8" builtinId="9" hidden="1"/>
    <cellStyle name="Hipervínculo visitado" xfId="10" builtinId="9" hidden="1"/>
    <cellStyle name="Normal" xfId="0" builtinId="0"/>
    <cellStyle name="Normal - Style1 2" xfId="2" xr:uid="{00000000-0005-0000-0000-000007000000}"/>
    <cellStyle name="Normal 2" xfId="4" xr:uid="{00000000-0005-0000-0000-000008000000}"/>
    <cellStyle name="Normal 2 2" xfId="3" xr:uid="{00000000-0005-0000-0000-000009000000}"/>
    <cellStyle name="Porcentaje" xfId="1" builtinId="5"/>
  </cellStyles>
  <dxfs count="414">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0000"/>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00B05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ont>
        <color auto="1"/>
      </font>
      <fill>
        <patternFill>
          <bgColor rgb="FF92D050"/>
        </patternFill>
      </fill>
    </dxf>
    <dxf>
      <fill>
        <patternFill>
          <bgColor rgb="FFFFFF66"/>
        </patternFill>
      </fill>
    </dxf>
    <dxf>
      <fill>
        <patternFill>
          <bgColor rgb="FFFF0000"/>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66FF"/>
      <color rgb="FFFDDFF4"/>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1200150</xdr:colOff>
      <xdr:row>0</xdr:row>
      <xdr:rowOff>133350</xdr:rowOff>
    </xdr:from>
    <xdr:to>
      <xdr:col>2</xdr:col>
      <xdr:colOff>547009</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66850" y="1333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1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413" dataDxfId="412">
  <autoFilter ref="B208:C218" xr:uid="{00000000-0009-0000-0100-000002000000}"/>
  <tableColumns count="2">
    <tableColumn id="1" xr3:uid="{00000000-0010-0000-0000-000001000000}" name="Criterios" dataDxfId="411"/>
    <tableColumn id="2" xr3:uid="{00000000-0010-0000-0000-000002000000}" name="Subcriterios" dataDxfId="41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zoomScalePageLayoutView="60" workbookViewId="0">
      <selection activeCell="G16" sqref="G16"/>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44140625" style="63" customWidth="1"/>
    <col min="10" max="10" width="20.6640625" style="63" customWidth="1"/>
    <col min="11" max="11" width="19.44140625" style="63" customWidth="1"/>
    <col min="12" max="12" width="19.33203125" style="63" customWidth="1"/>
    <col min="13" max="13" width="14.88671875" style="63" customWidth="1"/>
    <col min="14" max="14" width="19.44140625" style="63" customWidth="1"/>
    <col min="15" max="15" width="16.109375" style="63" customWidth="1"/>
    <col min="16" max="16" width="24.33203125" style="63"/>
    <col min="17" max="17" width="15.4414062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76"/>
      <c r="B1" s="179" t="s">
        <v>0</v>
      </c>
      <c r="C1" s="180"/>
      <c r="D1" s="180"/>
      <c r="E1" s="180"/>
      <c r="F1" s="180"/>
      <c r="G1" s="180"/>
      <c r="H1" s="180"/>
      <c r="I1" s="180"/>
      <c r="J1" s="180"/>
      <c r="K1" s="181"/>
      <c r="L1" s="188" t="s">
        <v>1</v>
      </c>
      <c r="M1" s="188"/>
    </row>
    <row r="2" spans="1:13" s="64" customFormat="1" ht="20.100000000000001" customHeight="1" x14ac:dyDescent="0.3">
      <c r="A2" s="177"/>
      <c r="B2" s="182"/>
      <c r="C2" s="183"/>
      <c r="D2" s="183"/>
      <c r="E2" s="183"/>
      <c r="F2" s="183"/>
      <c r="G2" s="183"/>
      <c r="H2" s="183"/>
      <c r="I2" s="183"/>
      <c r="J2" s="183"/>
      <c r="K2" s="184"/>
      <c r="L2" s="188" t="s">
        <v>2</v>
      </c>
      <c r="M2" s="188"/>
    </row>
    <row r="3" spans="1:13" s="64" customFormat="1" ht="20.100000000000001" customHeight="1" x14ac:dyDescent="0.3">
      <c r="A3" s="177"/>
      <c r="B3" s="182"/>
      <c r="C3" s="183"/>
      <c r="D3" s="183"/>
      <c r="E3" s="183"/>
      <c r="F3" s="183"/>
      <c r="G3" s="183"/>
      <c r="H3" s="183"/>
      <c r="I3" s="183"/>
      <c r="J3" s="183"/>
      <c r="K3" s="184"/>
      <c r="L3" s="188" t="s">
        <v>3</v>
      </c>
      <c r="M3" s="188"/>
    </row>
    <row r="4" spans="1:13" s="64" customFormat="1" ht="20.100000000000001" customHeight="1" x14ac:dyDescent="0.3">
      <c r="A4" s="178"/>
      <c r="B4" s="185"/>
      <c r="C4" s="186"/>
      <c r="D4" s="186"/>
      <c r="E4" s="186"/>
      <c r="F4" s="186"/>
      <c r="G4" s="186"/>
      <c r="H4" s="186"/>
      <c r="I4" s="186"/>
      <c r="J4" s="186"/>
      <c r="K4" s="187"/>
      <c r="L4" s="188" t="s">
        <v>4</v>
      </c>
      <c r="M4" s="188"/>
    </row>
    <row r="5" spans="1:13" ht="20.100000000000001" customHeight="1" x14ac:dyDescent="0.3"/>
    <row r="6" spans="1:13" ht="25.2" x14ac:dyDescent="0.3">
      <c r="A6" s="172" t="s">
        <v>5</v>
      </c>
      <c r="B6" s="172"/>
      <c r="C6" s="172"/>
      <c r="D6" s="172"/>
      <c r="E6" s="172"/>
      <c r="F6" s="172"/>
      <c r="G6" s="172"/>
      <c r="H6" s="172"/>
      <c r="I6" s="172"/>
      <c r="J6" s="172"/>
      <c r="K6" s="172"/>
      <c r="L6" s="172"/>
      <c r="M6" s="172"/>
    </row>
    <row r="9" spans="1:13" ht="24.75" customHeight="1" x14ac:dyDescent="0.3">
      <c r="A9" s="173" t="s">
        <v>6</v>
      </c>
      <c r="B9" s="173"/>
      <c r="C9" s="73"/>
      <c r="D9" s="174" t="s">
        <v>7</v>
      </c>
      <c r="E9" s="174"/>
      <c r="F9" s="174"/>
      <c r="G9" s="174"/>
      <c r="H9" s="174"/>
      <c r="I9" s="174"/>
      <c r="J9" s="174"/>
      <c r="K9" s="174"/>
      <c r="L9" s="174"/>
      <c r="M9" s="174"/>
    </row>
    <row r="10" spans="1:13" ht="24.75" customHeight="1" x14ac:dyDescent="0.3">
      <c r="A10" s="173" t="s">
        <v>8</v>
      </c>
      <c r="B10" s="173"/>
      <c r="C10" s="175"/>
      <c r="D10" s="175"/>
      <c r="E10" s="174" t="s">
        <v>9</v>
      </c>
      <c r="F10" s="174"/>
      <c r="G10" s="174"/>
      <c r="H10" s="174"/>
      <c r="I10" s="174"/>
      <c r="J10" s="174"/>
      <c r="K10" s="174"/>
      <c r="L10" s="174"/>
      <c r="M10" s="174"/>
    </row>
    <row r="11" spans="1:13" ht="24.75" customHeight="1" x14ac:dyDescent="0.3">
      <c r="A11" s="173" t="s">
        <v>10</v>
      </c>
      <c r="B11" s="173"/>
      <c r="C11" s="173"/>
      <c r="D11" s="173"/>
      <c r="E11" s="175"/>
      <c r="F11" s="174" t="s">
        <v>11</v>
      </c>
      <c r="G11" s="174"/>
      <c r="H11" s="174"/>
      <c r="I11" s="174"/>
      <c r="J11" s="174"/>
      <c r="K11" s="174"/>
      <c r="L11" s="174"/>
      <c r="M11" s="174"/>
    </row>
    <row r="12" spans="1:13" ht="22.65" customHeight="1" x14ac:dyDescent="0.3"/>
    <row r="13" spans="1:13" ht="20.25" customHeight="1" x14ac:dyDescent="0.3"/>
    <row r="14" spans="1:13" ht="27.75" customHeight="1" x14ac:dyDescent="0.3">
      <c r="A14" s="189" t="s">
        <v>12</v>
      </c>
      <c r="B14" s="189"/>
      <c r="C14" s="74"/>
      <c r="D14" s="190" t="s">
        <v>13</v>
      </c>
      <c r="E14" s="190"/>
      <c r="F14" s="190"/>
      <c r="G14" s="190" t="s">
        <v>14</v>
      </c>
      <c r="H14" s="190"/>
      <c r="I14" s="190"/>
      <c r="J14" s="190"/>
      <c r="K14" s="190"/>
      <c r="L14" s="190"/>
      <c r="M14" s="190"/>
    </row>
    <row r="15" spans="1:13" ht="37.5" customHeight="1" x14ac:dyDescent="0.3">
      <c r="A15" s="189"/>
      <c r="B15" s="189"/>
      <c r="C15" s="74"/>
      <c r="D15" s="190"/>
      <c r="E15" s="190"/>
      <c r="F15" s="190"/>
      <c r="G15" s="75" t="s">
        <v>15</v>
      </c>
      <c r="H15" s="75"/>
      <c r="I15" s="190" t="s">
        <v>16</v>
      </c>
      <c r="J15" s="190"/>
      <c r="K15" s="190"/>
      <c r="L15" s="190"/>
      <c r="M15" s="190"/>
    </row>
    <row r="16" spans="1:13" ht="53.4" customHeight="1" x14ac:dyDescent="0.3">
      <c r="A16" s="160" t="s">
        <v>17</v>
      </c>
      <c r="B16" s="162"/>
      <c r="C16" s="77" t="s">
        <v>17</v>
      </c>
      <c r="D16" s="160" t="s">
        <v>18</v>
      </c>
      <c r="E16" s="161"/>
      <c r="F16" s="162"/>
      <c r="G16" s="78" t="s">
        <v>19</v>
      </c>
      <c r="H16" s="79" t="s">
        <v>20</v>
      </c>
      <c r="I16" s="169" t="s">
        <v>21</v>
      </c>
      <c r="J16" s="170"/>
      <c r="K16" s="170"/>
      <c r="L16" s="170"/>
      <c r="M16" s="171"/>
    </row>
    <row r="17" spans="1:13" ht="53.4" customHeight="1" x14ac:dyDescent="0.3">
      <c r="A17" s="160" t="s">
        <v>22</v>
      </c>
      <c r="B17" s="162"/>
      <c r="C17" s="77"/>
      <c r="D17" s="160" t="s">
        <v>23</v>
      </c>
      <c r="E17" s="161"/>
      <c r="F17" s="162"/>
      <c r="G17" s="78" t="s">
        <v>19</v>
      </c>
      <c r="H17" s="79"/>
      <c r="I17" s="169" t="s">
        <v>24</v>
      </c>
      <c r="J17" s="170"/>
      <c r="K17" s="170"/>
      <c r="L17" s="170"/>
      <c r="M17" s="171"/>
    </row>
    <row r="18" spans="1:13" ht="53.4" customHeight="1" x14ac:dyDescent="0.3">
      <c r="A18" s="160" t="s">
        <v>17</v>
      </c>
      <c r="B18" s="162"/>
      <c r="C18" s="77"/>
      <c r="D18" s="160" t="s">
        <v>25</v>
      </c>
      <c r="E18" s="161"/>
      <c r="F18" s="162"/>
      <c r="G18" s="78" t="s">
        <v>19</v>
      </c>
      <c r="H18" s="79"/>
      <c r="I18" s="169" t="s">
        <v>26</v>
      </c>
      <c r="J18" s="170"/>
      <c r="K18" s="170"/>
      <c r="L18" s="170"/>
      <c r="M18" s="171"/>
    </row>
    <row r="19" spans="1:13" ht="53.4" customHeight="1" x14ac:dyDescent="0.3">
      <c r="A19" s="160" t="s">
        <v>27</v>
      </c>
      <c r="B19" s="162"/>
      <c r="C19" s="77" t="s">
        <v>22</v>
      </c>
      <c r="D19" s="160" t="s">
        <v>28</v>
      </c>
      <c r="E19" s="161"/>
      <c r="F19" s="162"/>
      <c r="G19" s="78" t="s">
        <v>19</v>
      </c>
      <c r="H19" s="79"/>
      <c r="I19" s="169" t="s">
        <v>29</v>
      </c>
      <c r="J19" s="170"/>
      <c r="K19" s="170"/>
      <c r="L19" s="170"/>
      <c r="M19" s="171"/>
    </row>
    <row r="20" spans="1:13" ht="53.4" customHeight="1" x14ac:dyDescent="0.3">
      <c r="A20" s="160" t="s">
        <v>17</v>
      </c>
      <c r="B20" s="162"/>
      <c r="C20" s="77"/>
      <c r="D20" s="160" t="s">
        <v>30</v>
      </c>
      <c r="E20" s="161"/>
      <c r="F20" s="162"/>
      <c r="G20" s="78" t="s">
        <v>19</v>
      </c>
      <c r="H20" s="79"/>
      <c r="I20" s="166" t="s">
        <v>31</v>
      </c>
      <c r="J20" s="167"/>
      <c r="K20" s="167"/>
      <c r="L20" s="167"/>
      <c r="M20" s="168"/>
    </row>
    <row r="21" spans="1:13" ht="53.4" customHeight="1" x14ac:dyDescent="0.3">
      <c r="A21" s="160" t="s">
        <v>27</v>
      </c>
      <c r="B21" s="162"/>
      <c r="C21" s="77"/>
      <c r="D21" s="160" t="s">
        <v>32</v>
      </c>
      <c r="E21" s="161"/>
      <c r="F21" s="162"/>
      <c r="G21" s="78" t="s">
        <v>20</v>
      </c>
      <c r="H21" s="79"/>
      <c r="I21" s="166" t="s">
        <v>33</v>
      </c>
      <c r="J21" s="167"/>
      <c r="K21" s="167"/>
      <c r="L21" s="167"/>
      <c r="M21" s="168"/>
    </row>
    <row r="22" spans="1:13" ht="53.4" customHeight="1" x14ac:dyDescent="0.3">
      <c r="A22" s="158" t="s">
        <v>17</v>
      </c>
      <c r="B22" s="159"/>
      <c r="C22" s="77"/>
      <c r="D22" s="160" t="s">
        <v>34</v>
      </c>
      <c r="E22" s="161"/>
      <c r="F22" s="162"/>
      <c r="G22" s="78" t="s">
        <v>19</v>
      </c>
      <c r="H22" s="79"/>
      <c r="I22" s="163" t="s">
        <v>35</v>
      </c>
      <c r="J22" s="164"/>
      <c r="K22" s="164"/>
      <c r="L22" s="164"/>
      <c r="M22" s="165"/>
    </row>
    <row r="23" spans="1:13" ht="53.4" customHeight="1" x14ac:dyDescent="0.3">
      <c r="A23" s="158" t="s">
        <v>17</v>
      </c>
      <c r="B23" s="159"/>
      <c r="C23" s="77"/>
      <c r="D23" s="160" t="s">
        <v>36</v>
      </c>
      <c r="E23" s="161"/>
      <c r="F23" s="162"/>
      <c r="G23" s="78" t="s">
        <v>19</v>
      </c>
      <c r="H23" s="79"/>
      <c r="I23" s="163" t="s">
        <v>37</v>
      </c>
      <c r="J23" s="164"/>
      <c r="K23" s="164"/>
      <c r="L23" s="164"/>
      <c r="M23" s="165"/>
    </row>
    <row r="24" spans="1:13" ht="53.4" customHeight="1" x14ac:dyDescent="0.3">
      <c r="A24" s="158" t="s">
        <v>17</v>
      </c>
      <c r="B24" s="159"/>
      <c r="C24" s="77"/>
      <c r="D24" s="160" t="s">
        <v>38</v>
      </c>
      <c r="E24" s="161"/>
      <c r="F24" s="162"/>
      <c r="G24" s="78" t="s">
        <v>20</v>
      </c>
      <c r="H24" s="79"/>
      <c r="I24" s="163" t="s">
        <v>39</v>
      </c>
      <c r="J24" s="164"/>
      <c r="K24" s="164"/>
      <c r="L24" s="164"/>
      <c r="M24" s="165"/>
    </row>
    <row r="25" spans="1:13" ht="53.4" customHeight="1" x14ac:dyDescent="0.3">
      <c r="A25" s="158" t="s">
        <v>17</v>
      </c>
      <c r="B25" s="159"/>
      <c r="C25" s="77"/>
      <c r="D25" s="160" t="s">
        <v>40</v>
      </c>
      <c r="E25" s="161"/>
      <c r="F25" s="162"/>
      <c r="G25" s="78" t="s">
        <v>19</v>
      </c>
      <c r="H25" s="79"/>
      <c r="I25" s="163" t="s">
        <v>41</v>
      </c>
      <c r="J25" s="164"/>
      <c r="K25" s="164"/>
      <c r="L25" s="164"/>
      <c r="M25" s="165"/>
    </row>
    <row r="26" spans="1:13" ht="53.4" customHeight="1" x14ac:dyDescent="0.3">
      <c r="A26" s="158" t="s">
        <v>27</v>
      </c>
      <c r="B26" s="159"/>
      <c r="C26" s="77"/>
      <c r="D26" s="160" t="s">
        <v>42</v>
      </c>
      <c r="E26" s="161"/>
      <c r="F26" s="162"/>
      <c r="G26" s="78" t="s">
        <v>19</v>
      </c>
      <c r="H26" s="79"/>
      <c r="I26" s="163" t="s">
        <v>43</v>
      </c>
      <c r="J26" s="164"/>
      <c r="K26" s="164"/>
      <c r="L26" s="164"/>
      <c r="M26" s="165"/>
    </row>
    <row r="27" spans="1:13" ht="53.4" customHeight="1" x14ac:dyDescent="0.3">
      <c r="A27" s="158" t="s">
        <v>27</v>
      </c>
      <c r="B27" s="159"/>
      <c r="C27" s="77"/>
      <c r="D27" s="160" t="s">
        <v>44</v>
      </c>
      <c r="E27" s="161"/>
      <c r="F27" s="162"/>
      <c r="G27" s="78" t="s">
        <v>19</v>
      </c>
      <c r="H27" s="79"/>
      <c r="I27" s="163" t="s">
        <v>45</v>
      </c>
      <c r="J27" s="164"/>
      <c r="K27" s="164"/>
      <c r="L27" s="164"/>
      <c r="M27" s="165"/>
    </row>
    <row r="28" spans="1:13" ht="53.4" customHeight="1" x14ac:dyDescent="0.3">
      <c r="A28" s="158" t="s">
        <v>27</v>
      </c>
      <c r="B28" s="159"/>
      <c r="C28" s="77"/>
      <c r="D28" s="160" t="s">
        <v>46</v>
      </c>
      <c r="E28" s="161"/>
      <c r="F28" s="162"/>
      <c r="G28" s="78" t="s">
        <v>19</v>
      </c>
      <c r="H28" s="79"/>
      <c r="I28" s="163" t="s">
        <v>47</v>
      </c>
      <c r="J28" s="164"/>
      <c r="K28" s="164"/>
      <c r="L28" s="164"/>
      <c r="M28" s="165"/>
    </row>
    <row r="29" spans="1:13" ht="53.4" customHeight="1" x14ac:dyDescent="0.3">
      <c r="A29" s="158" t="s">
        <v>27</v>
      </c>
      <c r="B29" s="159"/>
      <c r="C29" s="77"/>
      <c r="D29" s="160" t="s">
        <v>48</v>
      </c>
      <c r="E29" s="161"/>
      <c r="F29" s="162"/>
      <c r="G29" s="78" t="s">
        <v>19</v>
      </c>
      <c r="H29" s="79"/>
      <c r="I29" s="163" t="s">
        <v>49</v>
      </c>
      <c r="J29" s="164"/>
      <c r="K29" s="164"/>
      <c r="L29" s="164"/>
      <c r="M29" s="165"/>
    </row>
    <row r="30" spans="1:13" ht="53.4" customHeight="1" x14ac:dyDescent="0.3">
      <c r="A30" s="158" t="s">
        <v>27</v>
      </c>
      <c r="B30" s="159"/>
      <c r="C30" s="77"/>
      <c r="D30" s="160" t="s">
        <v>50</v>
      </c>
      <c r="E30" s="161"/>
      <c r="F30" s="162"/>
      <c r="G30" s="78" t="s">
        <v>19</v>
      </c>
      <c r="H30" s="79"/>
      <c r="I30" s="163" t="s">
        <v>51</v>
      </c>
      <c r="J30" s="164"/>
      <c r="K30" s="164"/>
      <c r="L30" s="164"/>
      <c r="M30" s="165"/>
    </row>
    <row r="31" spans="1:13" ht="53.4" customHeight="1" x14ac:dyDescent="0.3">
      <c r="A31" s="158" t="s">
        <v>27</v>
      </c>
      <c r="B31" s="159"/>
      <c r="C31" s="77"/>
      <c r="D31" s="160" t="s">
        <v>52</v>
      </c>
      <c r="E31" s="161"/>
      <c r="F31" s="162"/>
      <c r="G31" s="78" t="s">
        <v>19</v>
      </c>
      <c r="H31" s="79"/>
      <c r="I31" s="163" t="s">
        <v>53</v>
      </c>
      <c r="J31" s="164"/>
      <c r="K31" s="164"/>
      <c r="L31" s="164"/>
      <c r="M31" s="165"/>
    </row>
    <row r="32" spans="1:13" ht="53.4" customHeight="1" x14ac:dyDescent="0.3">
      <c r="A32" s="158" t="s">
        <v>27</v>
      </c>
      <c r="B32" s="159"/>
      <c r="C32" s="77"/>
      <c r="D32" s="160" t="s">
        <v>54</v>
      </c>
      <c r="E32" s="161"/>
      <c r="F32" s="162"/>
      <c r="G32" s="78" t="s">
        <v>19</v>
      </c>
      <c r="H32" s="79"/>
      <c r="I32" s="163" t="s">
        <v>55</v>
      </c>
      <c r="J32" s="164"/>
      <c r="K32" s="164"/>
      <c r="L32" s="164"/>
      <c r="M32" s="165"/>
    </row>
    <row r="33" spans="1:13" ht="53.4" customHeight="1" x14ac:dyDescent="0.3">
      <c r="A33" s="158" t="s">
        <v>27</v>
      </c>
      <c r="B33" s="159"/>
      <c r="C33" s="80"/>
      <c r="D33" s="160" t="s">
        <v>56</v>
      </c>
      <c r="E33" s="161"/>
      <c r="F33" s="162"/>
      <c r="G33" s="78" t="s">
        <v>19</v>
      </c>
      <c r="H33" s="80"/>
      <c r="I33" s="163" t="s">
        <v>57</v>
      </c>
      <c r="J33" s="164"/>
      <c r="K33" s="164"/>
      <c r="L33" s="164"/>
      <c r="M33" s="165"/>
    </row>
    <row r="34" spans="1:13" ht="53.4" customHeight="1" x14ac:dyDescent="0.3">
      <c r="A34" s="158" t="s">
        <v>27</v>
      </c>
      <c r="B34" s="159"/>
      <c r="C34" s="80"/>
      <c r="D34" s="160" t="s">
        <v>58</v>
      </c>
      <c r="E34" s="161"/>
      <c r="F34" s="162"/>
      <c r="G34" s="78" t="s">
        <v>20</v>
      </c>
      <c r="H34" s="80"/>
      <c r="I34" s="163" t="s">
        <v>59</v>
      </c>
      <c r="J34" s="164"/>
      <c r="K34" s="164"/>
      <c r="L34" s="164"/>
      <c r="M34" s="165"/>
    </row>
    <row r="35" spans="1:13" ht="53.4" customHeight="1" x14ac:dyDescent="0.3">
      <c r="A35" s="158" t="s">
        <v>27</v>
      </c>
      <c r="B35" s="159"/>
      <c r="C35" s="80"/>
      <c r="D35" s="160" t="s">
        <v>60</v>
      </c>
      <c r="E35" s="161"/>
      <c r="F35" s="162"/>
      <c r="G35" s="78" t="s">
        <v>19</v>
      </c>
      <c r="H35" s="80"/>
      <c r="I35" s="163" t="s">
        <v>61</v>
      </c>
      <c r="J35" s="164"/>
      <c r="K35" s="164"/>
      <c r="L35" s="164"/>
      <c r="M35" s="165"/>
    </row>
    <row r="36" spans="1:13" ht="53.4" customHeight="1" x14ac:dyDescent="0.3">
      <c r="A36" s="158" t="s">
        <v>27</v>
      </c>
      <c r="B36" s="159"/>
      <c r="C36" s="80"/>
      <c r="D36" s="160" t="s">
        <v>62</v>
      </c>
      <c r="E36" s="161"/>
      <c r="F36" s="162"/>
      <c r="G36" s="78" t="s">
        <v>19</v>
      </c>
      <c r="H36" s="80"/>
      <c r="I36" s="163" t="s">
        <v>63</v>
      </c>
      <c r="J36" s="164"/>
      <c r="K36" s="164"/>
      <c r="L36" s="164"/>
      <c r="M36" s="165"/>
    </row>
    <row r="37" spans="1:13" ht="53.4" customHeight="1" x14ac:dyDescent="0.3">
      <c r="A37" s="158" t="s">
        <v>17</v>
      </c>
      <c r="B37" s="159"/>
      <c r="C37" s="80"/>
      <c r="D37" s="160" t="s">
        <v>64</v>
      </c>
      <c r="E37" s="161"/>
      <c r="F37" s="162"/>
      <c r="G37" s="78" t="s">
        <v>19</v>
      </c>
      <c r="H37" s="80"/>
      <c r="I37" s="163" t="s">
        <v>65</v>
      </c>
      <c r="J37" s="164"/>
      <c r="K37" s="164"/>
      <c r="L37" s="164"/>
      <c r="M37" s="165"/>
    </row>
    <row r="38" spans="1:13" ht="24.9" customHeight="1" x14ac:dyDescent="0.3">
      <c r="A38" s="155"/>
      <c r="B38" s="156"/>
      <c r="D38" s="155"/>
      <c r="E38" s="157"/>
      <c r="F38" s="156"/>
      <c r="G38" s="76"/>
      <c r="I38" s="155"/>
      <c r="J38" s="157"/>
      <c r="K38" s="157"/>
      <c r="L38" s="157"/>
      <c r="M38" s="156"/>
    </row>
    <row r="39" spans="1:13" ht="24.9" customHeight="1" x14ac:dyDescent="0.3">
      <c r="A39" s="155"/>
      <c r="B39" s="156"/>
      <c r="D39" s="155"/>
      <c r="E39" s="157"/>
      <c r="F39" s="156"/>
      <c r="G39" s="76"/>
      <c r="I39" s="155"/>
      <c r="J39" s="157"/>
      <c r="K39" s="157"/>
      <c r="L39" s="157"/>
      <c r="M39" s="156"/>
    </row>
    <row r="40" spans="1:13" ht="24.9" customHeight="1" x14ac:dyDescent="0.3">
      <c r="A40" s="155"/>
      <c r="B40" s="156"/>
      <c r="D40" s="155"/>
      <c r="E40" s="157"/>
      <c r="F40" s="156"/>
      <c r="G40" s="76"/>
      <c r="I40" s="155"/>
      <c r="J40" s="157"/>
      <c r="K40" s="157"/>
      <c r="L40" s="157"/>
      <c r="M40" s="156"/>
    </row>
    <row r="41" spans="1:13" ht="24.9" customHeight="1" x14ac:dyDescent="0.3">
      <c r="A41" s="155"/>
      <c r="B41" s="156"/>
      <c r="D41" s="155"/>
      <c r="E41" s="157"/>
      <c r="F41" s="156"/>
      <c r="G41" s="76"/>
      <c r="I41" s="155"/>
      <c r="J41" s="157"/>
      <c r="K41" s="157"/>
      <c r="L41" s="157"/>
      <c r="M41" s="156"/>
    </row>
    <row r="42" spans="1:13" ht="24.9" customHeight="1" x14ac:dyDescent="0.3">
      <c r="A42" s="155"/>
      <c r="B42" s="156"/>
      <c r="D42" s="155"/>
      <c r="E42" s="157"/>
      <c r="F42" s="156"/>
      <c r="G42" s="76"/>
      <c r="I42" s="155"/>
      <c r="J42" s="157"/>
      <c r="K42" s="157"/>
      <c r="L42" s="157"/>
      <c r="M42" s="156"/>
    </row>
    <row r="43" spans="1:13" ht="24.9" customHeight="1" x14ac:dyDescent="0.3">
      <c r="A43" s="155"/>
      <c r="B43" s="156"/>
      <c r="D43" s="155"/>
      <c r="E43" s="157"/>
      <c r="F43" s="156"/>
      <c r="G43" s="76"/>
      <c r="I43" s="155"/>
      <c r="J43" s="157"/>
      <c r="K43" s="157"/>
      <c r="L43" s="157"/>
      <c r="M43" s="156"/>
    </row>
    <row r="44" spans="1:13" ht="24.9" customHeight="1" x14ac:dyDescent="0.3">
      <c r="A44" s="155"/>
      <c r="B44" s="156"/>
      <c r="D44" s="155"/>
      <c r="E44" s="157"/>
      <c r="F44" s="156"/>
      <c r="G44" s="76"/>
      <c r="I44" s="155"/>
      <c r="J44" s="157"/>
      <c r="K44" s="157"/>
      <c r="L44" s="157"/>
      <c r="M44" s="156"/>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3">
    <dataValidation type="list" allowBlank="1" showInputMessage="1" showErrorMessage="1" sqref="A38:B44" xr:uid="{00000000-0002-0000-0000-000000000000}">
      <formula1>$C$16:$C$18</formula1>
    </dataValidation>
    <dataValidation type="list" allowBlank="1" showInputMessage="1" showErrorMessage="1" sqref="G16:G32" xr:uid="{00000000-0002-0000-0000-000001000000}">
      <formula1>$H$16:$H$18</formula1>
    </dataValidation>
    <dataValidation type="list" allowBlank="1" showInputMessage="1" showErrorMessage="1" sqref="A16:B37" xr:uid="{00000000-0002-0000-0000-000002000000}">
      <formula1>$C$16:$C$19</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Tratamiento'!$B$22:$B$34</xm:f>
          </x14:formula1>
          <xm:sqref>D9:M9</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19" sqref="D19:E19"/>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4414062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95"/>
      <c r="B1" s="179" t="s">
        <v>0</v>
      </c>
      <c r="C1" s="180"/>
      <c r="D1" s="180"/>
      <c r="E1" s="180"/>
      <c r="F1" s="181"/>
      <c r="G1" s="61" t="s">
        <v>1</v>
      </c>
      <c r="H1" s="62"/>
      <c r="I1" s="63"/>
      <c r="J1" s="63"/>
      <c r="K1" s="63"/>
      <c r="L1" s="63"/>
    </row>
    <row r="2" spans="1:12" s="64" customFormat="1" ht="20.100000000000001" customHeight="1" x14ac:dyDescent="0.3">
      <c r="A2" s="195"/>
      <c r="B2" s="182"/>
      <c r="C2" s="183"/>
      <c r="D2" s="183"/>
      <c r="E2" s="183"/>
      <c r="F2" s="184"/>
      <c r="G2" s="61" t="s">
        <v>2</v>
      </c>
      <c r="H2" s="62"/>
      <c r="I2" s="63"/>
      <c r="J2" s="63"/>
      <c r="K2" s="63"/>
      <c r="L2" s="63"/>
    </row>
    <row r="3" spans="1:12" s="64" customFormat="1" ht="20.100000000000001" customHeight="1" x14ac:dyDescent="0.3">
      <c r="A3" s="195"/>
      <c r="B3" s="182"/>
      <c r="C3" s="183"/>
      <c r="D3" s="183"/>
      <c r="E3" s="183"/>
      <c r="F3" s="184"/>
      <c r="G3" s="61" t="s">
        <v>3</v>
      </c>
      <c r="H3" s="62"/>
      <c r="I3" s="63"/>
      <c r="J3" s="63"/>
      <c r="K3" s="63"/>
      <c r="L3" s="63"/>
    </row>
    <row r="4" spans="1:12" s="64" customFormat="1" ht="20.100000000000001" customHeight="1" x14ac:dyDescent="0.3">
      <c r="A4" s="195"/>
      <c r="B4" s="185"/>
      <c r="C4" s="186"/>
      <c r="D4" s="186"/>
      <c r="E4" s="186"/>
      <c r="F4" s="187"/>
      <c r="G4" s="61" t="s">
        <v>66</v>
      </c>
      <c r="H4" s="62"/>
      <c r="I4" s="63"/>
      <c r="J4" s="63"/>
      <c r="K4" s="63"/>
      <c r="L4" s="63"/>
    </row>
    <row r="5" spans="1:12" s="63" customFormat="1" ht="20.100000000000001" customHeight="1" x14ac:dyDescent="0.3">
      <c r="H5" s="62"/>
    </row>
    <row r="6" spans="1:12" s="63" customFormat="1" ht="25.2" x14ac:dyDescent="0.3">
      <c r="A6" s="172" t="s">
        <v>67</v>
      </c>
      <c r="B6" s="172"/>
      <c r="C6" s="172"/>
      <c r="D6" s="172"/>
      <c r="E6" s="172"/>
      <c r="F6" s="172"/>
      <c r="G6" s="172"/>
      <c r="H6" s="62"/>
    </row>
    <row r="7" spans="1:12" s="63" customFormat="1" x14ac:dyDescent="0.3"/>
    <row r="8" spans="1:12" ht="20.25" customHeight="1" x14ac:dyDescent="0.3">
      <c r="A8" s="197" t="s">
        <v>6</v>
      </c>
      <c r="B8" s="198"/>
      <c r="C8" s="199"/>
      <c r="D8" s="200" t="s">
        <v>7</v>
      </c>
      <c r="E8" s="201"/>
      <c r="F8" s="201"/>
      <c r="G8" s="202"/>
      <c r="H8" s="62"/>
      <c r="I8" s="63"/>
    </row>
    <row r="9" spans="1:12" ht="23.4" x14ac:dyDescent="0.3">
      <c r="A9" s="196" t="s">
        <v>8</v>
      </c>
      <c r="B9" s="196"/>
      <c r="C9" s="196"/>
      <c r="D9" s="174" t="s">
        <v>9</v>
      </c>
      <c r="E9" s="174"/>
      <c r="F9" s="174"/>
      <c r="G9" s="174"/>
      <c r="H9" s="62"/>
      <c r="I9" s="63"/>
    </row>
    <row r="10" spans="1:12" ht="54.75" customHeight="1" x14ac:dyDescent="0.3">
      <c r="A10" s="203" t="s">
        <v>10</v>
      </c>
      <c r="B10" s="203"/>
      <c r="C10" s="203"/>
      <c r="D10" s="204" t="s">
        <v>11</v>
      </c>
      <c r="E10" s="204"/>
      <c r="F10" s="204"/>
      <c r="G10" s="204"/>
      <c r="H10" s="62"/>
      <c r="I10" s="63"/>
    </row>
    <row r="11" spans="1:12" s="63" customFormat="1" ht="23.4" x14ac:dyDescent="0.3">
      <c r="H11" s="62"/>
    </row>
    <row r="12" spans="1:12" s="63" customFormat="1" ht="27.75" customHeight="1" x14ac:dyDescent="0.3">
      <c r="A12" s="205" t="s">
        <v>68</v>
      </c>
      <c r="B12" s="205"/>
      <c r="C12" s="205"/>
      <c r="D12" s="205" t="s">
        <v>69</v>
      </c>
      <c r="E12" s="205"/>
      <c r="F12" s="205" t="s">
        <v>70</v>
      </c>
      <c r="G12" s="205"/>
      <c r="H12" s="66"/>
      <c r="I12" s="67"/>
    </row>
    <row r="13" spans="1:12" s="63" customFormat="1" ht="60" customHeight="1" x14ac:dyDescent="0.3">
      <c r="A13" s="193" t="s">
        <v>71</v>
      </c>
      <c r="B13" s="193"/>
      <c r="C13" s="193"/>
      <c r="D13" s="194" t="s">
        <v>72</v>
      </c>
      <c r="E13" s="194"/>
      <c r="F13" s="194" t="s">
        <v>73</v>
      </c>
      <c r="G13" s="194"/>
      <c r="H13" s="68"/>
      <c r="I13" s="69"/>
    </row>
    <row r="14" spans="1:12" s="63" customFormat="1" ht="60" customHeight="1" x14ac:dyDescent="0.3">
      <c r="A14" s="193" t="s">
        <v>74</v>
      </c>
      <c r="B14" s="193"/>
      <c r="C14" s="193"/>
      <c r="D14" s="194" t="s">
        <v>75</v>
      </c>
      <c r="E14" s="194"/>
      <c r="F14" s="194" t="s">
        <v>76</v>
      </c>
      <c r="G14" s="194"/>
      <c r="H14" s="70"/>
      <c r="I14" s="71"/>
    </row>
    <row r="15" spans="1:12" s="63" customFormat="1" ht="60" customHeight="1" x14ac:dyDescent="0.3">
      <c r="A15" s="193" t="s">
        <v>77</v>
      </c>
      <c r="B15" s="193"/>
      <c r="C15" s="193"/>
      <c r="D15" s="194" t="s">
        <v>78</v>
      </c>
      <c r="E15" s="194"/>
      <c r="F15" s="194" t="s">
        <v>79</v>
      </c>
      <c r="G15" s="194"/>
      <c r="H15" s="70"/>
      <c r="I15" s="71"/>
    </row>
    <row r="16" spans="1:12" s="63" customFormat="1" ht="60" customHeight="1" x14ac:dyDescent="0.3">
      <c r="A16" s="193" t="s">
        <v>80</v>
      </c>
      <c r="B16" s="193"/>
      <c r="C16" s="193"/>
      <c r="D16" s="194" t="s">
        <v>81</v>
      </c>
      <c r="E16" s="194"/>
      <c r="F16" s="194" t="s">
        <v>82</v>
      </c>
      <c r="G16" s="194"/>
      <c r="H16" s="70"/>
      <c r="I16" s="71"/>
    </row>
    <row r="17" spans="1:9" s="63" customFormat="1" ht="30" customHeight="1" x14ac:dyDescent="0.3">
      <c r="A17" s="191"/>
      <c r="B17" s="191"/>
      <c r="C17" s="191"/>
      <c r="D17" s="192"/>
      <c r="E17" s="192"/>
      <c r="F17" s="192"/>
      <c r="G17" s="192"/>
      <c r="H17" s="70"/>
      <c r="I17" s="71"/>
    </row>
    <row r="18" spans="1:9" s="63" customFormat="1" ht="30" customHeight="1" x14ac:dyDescent="0.3">
      <c r="A18" s="191"/>
      <c r="B18" s="191"/>
      <c r="C18" s="191"/>
      <c r="D18" s="192"/>
      <c r="E18" s="192"/>
      <c r="F18" s="192"/>
      <c r="G18" s="192"/>
      <c r="H18" s="72"/>
    </row>
    <row r="19" spans="1:9" s="63" customFormat="1" ht="30" customHeight="1" x14ac:dyDescent="0.3">
      <c r="A19" s="191"/>
      <c r="B19" s="191"/>
      <c r="C19" s="191"/>
      <c r="D19" s="192"/>
      <c r="E19" s="192"/>
      <c r="F19" s="192"/>
      <c r="G19" s="192"/>
      <c r="H19" s="72"/>
    </row>
    <row r="20" spans="1:9" s="63" customFormat="1" ht="30" customHeight="1" x14ac:dyDescent="0.3">
      <c r="A20" s="191"/>
      <c r="B20" s="191"/>
      <c r="C20" s="191"/>
      <c r="D20" s="192"/>
      <c r="E20" s="192"/>
      <c r="F20" s="192"/>
      <c r="G20" s="192"/>
    </row>
    <row r="21" spans="1:9" s="63" customFormat="1" ht="30" customHeight="1" x14ac:dyDescent="0.3">
      <c r="A21" s="191"/>
      <c r="B21" s="191"/>
      <c r="C21" s="191"/>
      <c r="D21" s="192"/>
      <c r="E21" s="192"/>
      <c r="F21" s="192"/>
      <c r="G21" s="192"/>
    </row>
    <row r="22" spans="1:9" s="63" customFormat="1" ht="30" customHeight="1" x14ac:dyDescent="0.3">
      <c r="A22" s="191"/>
      <c r="B22" s="191"/>
      <c r="C22" s="191"/>
      <c r="D22" s="192"/>
      <c r="E22" s="192"/>
      <c r="F22" s="192"/>
      <c r="G22" s="192"/>
    </row>
    <row r="23" spans="1:9" s="63" customFormat="1" ht="30" customHeight="1" x14ac:dyDescent="0.3">
      <c r="A23" s="191"/>
      <c r="B23" s="191"/>
      <c r="C23" s="191"/>
      <c r="D23" s="192"/>
      <c r="E23" s="192"/>
      <c r="F23" s="192"/>
      <c r="G23" s="192"/>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2">
    <dataValidation type="list" allowBlank="1" showInputMessage="1" showErrorMessage="1" sqref="G17" xr:uid="{00000000-0002-0000-0100-000000000000}">
      <formula1>$H$12:$H$19</formula1>
    </dataValidation>
    <dataValidation type="list" allowBlank="1" showInputMessage="1" showErrorMessage="1" sqref="G15:G16" xr:uid="{00000000-0002-0000-0100-000001000000}">
      <formula1>$H$14:$H$21</formula1>
    </dataValidation>
  </dataValidations>
  <pageMargins left="0.7" right="0.7" top="0.75" bottom="0.75" header="0.3" footer="0.3"/>
  <pageSetup orientation="portrait" vertic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'Opciones Tratamiento'!$B$22:$B$34</xm:f>
          </x14:formula1>
          <xm:sqref>D8:G8</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122"/>
  <sheetViews>
    <sheetView showGridLines="0" tabSelected="1" zoomScale="90" zoomScaleNormal="90" workbookViewId="0">
      <selection activeCell="D12" sqref="D12:D14"/>
    </sheetView>
  </sheetViews>
  <sheetFormatPr baseColWidth="10" defaultColWidth="10.88671875" defaultRowHeight="13.8" x14ac:dyDescent="0.25"/>
  <cols>
    <col min="1" max="1" width="4" style="111" bestFit="1" customWidth="1"/>
    <col min="2" max="2" width="24.33203125" style="111" customWidth="1"/>
    <col min="3" max="3" width="29.44140625" style="111" customWidth="1"/>
    <col min="4" max="4" width="31.6640625" style="111" customWidth="1"/>
    <col min="5" max="5" width="32.6640625" style="111" customWidth="1"/>
    <col min="6" max="6" width="30.88671875" style="111" customWidth="1"/>
    <col min="7" max="7" width="38" style="84" customWidth="1"/>
    <col min="8" max="8" width="78" style="84" customWidth="1"/>
    <col min="9" max="9" width="20.44140625" style="112" hidden="1" customWidth="1"/>
    <col min="10" max="10" width="10.44140625" style="84" hidden="1" customWidth="1"/>
    <col min="11" max="11" width="9.109375" style="84" hidden="1" customWidth="1"/>
    <col min="12" max="12" width="10.44140625" style="84" hidden="1" customWidth="1"/>
    <col min="13" max="13" width="9.44140625" style="84" hidden="1" customWidth="1"/>
    <col min="14" max="14" width="10.44140625" style="84" hidden="1" customWidth="1"/>
    <col min="15" max="15" width="5.88671875" style="84" customWidth="1"/>
    <col min="16" max="16" width="81.44140625" style="84" customWidth="1"/>
    <col min="17" max="17" width="15.109375" style="84" customWidth="1"/>
    <col min="18" max="18" width="6.88671875" style="84" customWidth="1"/>
    <col min="19" max="19" width="5" style="84" customWidth="1"/>
    <col min="20" max="20" width="5.44140625" style="84" customWidth="1"/>
    <col min="21" max="21" width="7.109375" style="84" customWidth="1"/>
    <col min="22" max="22" width="6.6640625" style="84" customWidth="1"/>
    <col min="23" max="23" width="7.44140625" style="84" customWidth="1"/>
    <col min="24" max="24" width="48.33203125" style="84" customWidth="1"/>
    <col min="25" max="25" width="11.33203125" style="84" customWidth="1"/>
    <col min="26" max="26" width="8.6640625" style="84" customWidth="1"/>
    <col min="27" max="27" width="10.44140625" style="84" customWidth="1"/>
    <col min="28" max="28" width="9.33203125" style="84" customWidth="1"/>
    <col min="29" max="29" width="9.109375" style="84" customWidth="1"/>
    <col min="30" max="32" width="10.33203125" style="84" customWidth="1"/>
    <col min="33" max="33" width="18.6640625" style="84" customWidth="1"/>
    <col min="34" max="34" width="10.33203125" style="84" customWidth="1"/>
    <col min="35" max="35" width="12.44140625" style="84" customWidth="1"/>
    <col min="36" max="36" width="37.109375" style="84" customWidth="1"/>
    <col min="37" max="38" width="104.6640625" style="84" hidden="1" customWidth="1"/>
    <col min="39" max="39" width="104.6640625" style="84" customWidth="1"/>
    <col min="40" max="40" width="107.88671875" style="84" customWidth="1"/>
    <col min="41" max="16384" width="10.88671875" style="84"/>
  </cols>
  <sheetData>
    <row r="1" spans="1:49" ht="16.5" customHeight="1" x14ac:dyDescent="0.25">
      <c r="A1" s="306"/>
      <c r="B1" s="306"/>
      <c r="C1" s="306"/>
      <c r="D1" s="307" t="s">
        <v>0</v>
      </c>
      <c r="E1" s="308"/>
      <c r="F1" s="308"/>
      <c r="G1" s="308"/>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9"/>
      <c r="AG1" s="337" t="s">
        <v>83</v>
      </c>
      <c r="AH1" s="338"/>
      <c r="AI1" s="339"/>
      <c r="AJ1" s="83"/>
      <c r="AK1" s="83"/>
      <c r="AL1" s="83"/>
      <c r="AM1" s="83"/>
      <c r="AN1" s="83"/>
      <c r="AO1" s="83"/>
      <c r="AP1" s="83"/>
      <c r="AQ1" s="83"/>
      <c r="AR1" s="83"/>
      <c r="AS1" s="83"/>
      <c r="AT1" s="83"/>
      <c r="AU1" s="83"/>
      <c r="AV1" s="83"/>
      <c r="AW1" s="83"/>
    </row>
    <row r="2" spans="1:49" ht="16.5" customHeight="1" x14ac:dyDescent="0.25">
      <c r="A2" s="306"/>
      <c r="B2" s="306"/>
      <c r="C2" s="306"/>
      <c r="D2" s="310"/>
      <c r="E2" s="311"/>
      <c r="F2" s="311"/>
      <c r="G2" s="311"/>
      <c r="H2" s="311"/>
      <c r="I2" s="311"/>
      <c r="J2" s="311"/>
      <c r="K2" s="311"/>
      <c r="L2" s="311"/>
      <c r="M2" s="311"/>
      <c r="N2" s="311"/>
      <c r="O2" s="311"/>
      <c r="P2" s="311"/>
      <c r="Q2" s="311"/>
      <c r="R2" s="311"/>
      <c r="S2" s="311"/>
      <c r="T2" s="311"/>
      <c r="U2" s="311"/>
      <c r="V2" s="311"/>
      <c r="W2" s="311"/>
      <c r="X2" s="311"/>
      <c r="Y2" s="311"/>
      <c r="Z2" s="311"/>
      <c r="AA2" s="311"/>
      <c r="AB2" s="311"/>
      <c r="AC2" s="311"/>
      <c r="AD2" s="311"/>
      <c r="AE2" s="311"/>
      <c r="AF2" s="312"/>
      <c r="AG2" s="337" t="s">
        <v>84</v>
      </c>
      <c r="AH2" s="338"/>
      <c r="AI2" s="339"/>
      <c r="AJ2" s="83"/>
      <c r="AK2" s="83"/>
      <c r="AL2" s="83"/>
      <c r="AM2" s="83"/>
      <c r="AN2" s="83"/>
      <c r="AO2" s="83"/>
      <c r="AP2" s="83"/>
      <c r="AQ2" s="83"/>
      <c r="AR2" s="83"/>
      <c r="AS2" s="83"/>
      <c r="AT2" s="83"/>
      <c r="AU2" s="83"/>
      <c r="AV2" s="83"/>
      <c r="AW2" s="83"/>
    </row>
    <row r="3" spans="1:49" ht="16.5" customHeight="1" x14ac:dyDescent="0.25">
      <c r="A3" s="306"/>
      <c r="B3" s="306"/>
      <c r="C3" s="306"/>
      <c r="D3" s="310"/>
      <c r="E3" s="311"/>
      <c r="F3" s="311"/>
      <c r="G3" s="311"/>
      <c r="H3" s="311"/>
      <c r="I3" s="311"/>
      <c r="J3" s="311"/>
      <c r="K3" s="311"/>
      <c r="L3" s="311"/>
      <c r="M3" s="311"/>
      <c r="N3" s="311"/>
      <c r="O3" s="311"/>
      <c r="P3" s="311"/>
      <c r="Q3" s="311"/>
      <c r="R3" s="311"/>
      <c r="S3" s="311"/>
      <c r="T3" s="311"/>
      <c r="U3" s="311"/>
      <c r="V3" s="311"/>
      <c r="W3" s="311"/>
      <c r="X3" s="311"/>
      <c r="Y3" s="311"/>
      <c r="Z3" s="311"/>
      <c r="AA3" s="311"/>
      <c r="AB3" s="311"/>
      <c r="AC3" s="311"/>
      <c r="AD3" s="311"/>
      <c r="AE3" s="311"/>
      <c r="AF3" s="312"/>
      <c r="AG3" s="337" t="s">
        <v>85</v>
      </c>
      <c r="AH3" s="338"/>
      <c r="AI3" s="339"/>
      <c r="AJ3" s="83"/>
      <c r="AK3" s="83"/>
      <c r="AL3" s="83"/>
      <c r="AM3" s="83"/>
      <c r="AN3" s="83"/>
      <c r="AO3" s="83"/>
      <c r="AP3" s="83"/>
      <c r="AQ3" s="83"/>
      <c r="AR3" s="83"/>
      <c r="AS3" s="83"/>
      <c r="AT3" s="83"/>
      <c r="AU3" s="83"/>
      <c r="AV3" s="83"/>
      <c r="AW3" s="83"/>
    </row>
    <row r="4" spans="1:49" ht="16.5" customHeight="1" x14ac:dyDescent="0.25">
      <c r="A4" s="306"/>
      <c r="B4" s="306"/>
      <c r="C4" s="306"/>
      <c r="D4" s="313"/>
      <c r="E4" s="314"/>
      <c r="F4" s="314"/>
      <c r="G4" s="314"/>
      <c r="H4" s="314"/>
      <c r="I4" s="314"/>
      <c r="J4" s="314"/>
      <c r="K4" s="314"/>
      <c r="L4" s="314"/>
      <c r="M4" s="314"/>
      <c r="N4" s="314"/>
      <c r="O4" s="314"/>
      <c r="P4" s="314"/>
      <c r="Q4" s="314"/>
      <c r="R4" s="314"/>
      <c r="S4" s="314"/>
      <c r="T4" s="314"/>
      <c r="U4" s="314"/>
      <c r="V4" s="314"/>
      <c r="W4" s="314"/>
      <c r="X4" s="314"/>
      <c r="Y4" s="314"/>
      <c r="Z4" s="314"/>
      <c r="AA4" s="314"/>
      <c r="AB4" s="314"/>
      <c r="AC4" s="314"/>
      <c r="AD4" s="314"/>
      <c r="AE4" s="314"/>
      <c r="AF4" s="315"/>
      <c r="AG4" s="337" t="s">
        <v>86</v>
      </c>
      <c r="AH4" s="338"/>
      <c r="AI4" s="339"/>
      <c r="AJ4" s="83"/>
      <c r="AK4" s="83"/>
      <c r="AL4" s="83"/>
      <c r="AM4" s="83"/>
      <c r="AN4" s="83"/>
      <c r="AO4" s="83"/>
      <c r="AP4" s="83"/>
      <c r="AQ4" s="83"/>
      <c r="AR4" s="83"/>
      <c r="AS4" s="83"/>
      <c r="AT4" s="83"/>
      <c r="AU4" s="83"/>
      <c r="AV4" s="83"/>
      <c r="AW4" s="83"/>
    </row>
    <row r="5" spans="1:49"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row>
    <row r="6" spans="1:49" ht="23.25" customHeight="1" x14ac:dyDescent="0.25">
      <c r="A6" s="326" t="s">
        <v>87</v>
      </c>
      <c r="B6" s="326"/>
      <c r="C6" s="327"/>
      <c r="D6" s="340" t="s">
        <v>7</v>
      </c>
      <c r="E6" s="341"/>
      <c r="F6" s="333" t="s">
        <v>8</v>
      </c>
      <c r="G6" s="333"/>
      <c r="H6" s="330" t="s">
        <v>88</v>
      </c>
      <c r="I6" s="331"/>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pans="1:49" ht="25.5" customHeight="1" x14ac:dyDescent="0.25">
      <c r="A7" s="328"/>
      <c r="B7" s="328"/>
      <c r="C7" s="329"/>
      <c r="D7" s="342"/>
      <c r="E7" s="343"/>
      <c r="F7" s="294" t="s">
        <v>10</v>
      </c>
      <c r="G7" s="294"/>
      <c r="H7" s="332" t="s">
        <v>89</v>
      </c>
      <c r="I7" s="331"/>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row>
    <row r="8" spans="1:49" ht="22.65" customHeight="1" x14ac:dyDescent="0.25">
      <c r="A8" s="299" t="s">
        <v>90</v>
      </c>
      <c r="B8" s="300"/>
      <c r="C8" s="301"/>
      <c r="D8" s="295" t="s">
        <v>91</v>
      </c>
      <c r="E8" s="295"/>
      <c r="F8" s="295"/>
      <c r="G8" s="295"/>
      <c r="H8" s="295"/>
      <c r="I8" s="295"/>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row>
    <row r="9" spans="1:49" ht="22.65" customHeight="1" x14ac:dyDescent="0.25">
      <c r="A9" s="299" t="s">
        <v>92</v>
      </c>
      <c r="B9" s="300"/>
      <c r="C9" s="301"/>
      <c r="D9" s="295" t="s">
        <v>93</v>
      </c>
      <c r="E9" s="295"/>
      <c r="F9" s="295"/>
      <c r="G9" s="295"/>
      <c r="H9" s="295"/>
      <c r="I9" s="295"/>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row>
    <row r="10" spans="1:49"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row>
    <row r="11" spans="1:49" ht="21.75" customHeight="1" x14ac:dyDescent="0.25">
      <c r="A11" s="296" t="s">
        <v>94</v>
      </c>
      <c r="B11" s="297"/>
      <c r="C11" s="297"/>
      <c r="D11" s="297"/>
      <c r="E11" s="297"/>
      <c r="F11" s="297"/>
      <c r="G11" s="297"/>
      <c r="H11" s="297"/>
      <c r="I11" s="298"/>
      <c r="J11" s="323" t="s">
        <v>95</v>
      </c>
      <c r="K11" s="323"/>
      <c r="L11" s="323"/>
      <c r="M11" s="323"/>
      <c r="N11" s="323"/>
      <c r="O11" s="323"/>
      <c r="P11" s="323"/>
      <c r="Q11" s="323"/>
      <c r="R11" s="323"/>
      <c r="S11" s="323"/>
      <c r="T11" s="323"/>
      <c r="U11" s="323"/>
      <c r="V11" s="323"/>
      <c r="W11" s="323"/>
      <c r="X11" s="323"/>
      <c r="Y11" s="323"/>
      <c r="Z11" s="323"/>
      <c r="AA11" s="323"/>
      <c r="AB11" s="323"/>
      <c r="AC11" s="323"/>
      <c r="AD11" s="323"/>
      <c r="AE11" s="323"/>
      <c r="AF11" s="323"/>
      <c r="AG11" s="323"/>
      <c r="AH11" s="323"/>
      <c r="AI11" s="296" t="s">
        <v>96</v>
      </c>
      <c r="AJ11" s="298"/>
      <c r="AK11" s="228" t="s">
        <v>97</v>
      </c>
      <c r="AL11" s="228" t="s">
        <v>98</v>
      </c>
      <c r="AM11" s="228" t="s">
        <v>99</v>
      </c>
      <c r="AN11" s="228" t="s">
        <v>100</v>
      </c>
      <c r="AO11" s="83"/>
      <c r="AP11" s="83"/>
      <c r="AQ11" s="83"/>
      <c r="AR11" s="83"/>
      <c r="AS11" s="83"/>
      <c r="AT11" s="83"/>
      <c r="AU11" s="83"/>
      <c r="AV11" s="83"/>
      <c r="AW11" s="83"/>
    </row>
    <row r="12" spans="1:49" ht="16.5" customHeight="1" x14ac:dyDescent="0.25">
      <c r="A12" s="316" t="s">
        <v>101</v>
      </c>
      <c r="B12" s="317" t="s">
        <v>102</v>
      </c>
      <c r="C12" s="317" t="s">
        <v>103</v>
      </c>
      <c r="D12" s="228" t="s">
        <v>104</v>
      </c>
      <c r="E12" s="228" t="s">
        <v>105</v>
      </c>
      <c r="F12" s="228" t="s">
        <v>106</v>
      </c>
      <c r="G12" s="228" t="s">
        <v>107</v>
      </c>
      <c r="H12" s="228" t="s">
        <v>108</v>
      </c>
      <c r="I12" s="228" t="s">
        <v>109</v>
      </c>
      <c r="J12" s="323" t="s">
        <v>110</v>
      </c>
      <c r="K12" s="323"/>
      <c r="L12" s="323"/>
      <c r="M12" s="323"/>
      <c r="N12" s="323"/>
      <c r="O12" s="325" t="s">
        <v>111</v>
      </c>
      <c r="P12" s="325"/>
      <c r="Q12" s="325"/>
      <c r="R12" s="325"/>
      <c r="S12" s="325"/>
      <c r="T12" s="325"/>
      <c r="U12" s="325"/>
      <c r="V12" s="325"/>
      <c r="W12" s="325"/>
      <c r="X12" s="325"/>
      <c r="Y12" s="90"/>
      <c r="Z12" s="90"/>
      <c r="AA12" s="90"/>
      <c r="AB12" s="90"/>
      <c r="AC12" s="90"/>
      <c r="AD12" s="324" t="s">
        <v>112</v>
      </c>
      <c r="AE12" s="324"/>
      <c r="AF12" s="324"/>
      <c r="AG12" s="324"/>
      <c r="AH12" s="324"/>
      <c r="AI12" s="334" t="s">
        <v>113</v>
      </c>
      <c r="AJ12" s="91" t="s">
        <v>114</v>
      </c>
      <c r="AK12" s="229"/>
      <c r="AL12" s="229"/>
      <c r="AM12" s="229"/>
      <c r="AN12" s="229"/>
      <c r="AO12" s="83"/>
      <c r="AP12" s="83"/>
      <c r="AQ12" s="83"/>
      <c r="AR12" s="83"/>
      <c r="AS12" s="83"/>
      <c r="AT12" s="83"/>
      <c r="AU12" s="83"/>
      <c r="AV12" s="83"/>
      <c r="AW12" s="83"/>
    </row>
    <row r="13" spans="1:49" ht="16.5" customHeight="1" x14ac:dyDescent="0.25">
      <c r="A13" s="316"/>
      <c r="B13" s="317"/>
      <c r="C13" s="317"/>
      <c r="D13" s="229"/>
      <c r="E13" s="229"/>
      <c r="F13" s="229"/>
      <c r="G13" s="318"/>
      <c r="H13" s="229"/>
      <c r="I13" s="229"/>
      <c r="J13" s="304" t="s">
        <v>115</v>
      </c>
      <c r="K13" s="304" t="s">
        <v>116</v>
      </c>
      <c r="L13" s="304" t="s">
        <v>117</v>
      </c>
      <c r="M13" s="304" t="s">
        <v>116</v>
      </c>
      <c r="N13" s="304" t="s">
        <v>118</v>
      </c>
      <c r="O13" s="302" t="s">
        <v>119</v>
      </c>
      <c r="P13" s="228" t="s">
        <v>120</v>
      </c>
      <c r="Q13" s="228" t="s">
        <v>121</v>
      </c>
      <c r="R13" s="320" t="s">
        <v>122</v>
      </c>
      <c r="S13" s="321"/>
      <c r="T13" s="321"/>
      <c r="U13" s="321"/>
      <c r="V13" s="321"/>
      <c r="W13" s="321"/>
      <c r="X13" s="322"/>
      <c r="Y13" s="302" t="s">
        <v>123</v>
      </c>
      <c r="Z13" s="302" t="s">
        <v>124</v>
      </c>
      <c r="AA13" s="302" t="s">
        <v>116</v>
      </c>
      <c r="AB13" s="302" t="s">
        <v>125</v>
      </c>
      <c r="AC13" s="302" t="s">
        <v>116</v>
      </c>
      <c r="AD13" s="302" t="s">
        <v>126</v>
      </c>
      <c r="AE13" s="302" t="s">
        <v>116</v>
      </c>
      <c r="AF13" s="302" t="s">
        <v>127</v>
      </c>
      <c r="AG13" s="302" t="s">
        <v>116</v>
      </c>
      <c r="AH13" s="302" t="s">
        <v>128</v>
      </c>
      <c r="AI13" s="334"/>
      <c r="AJ13" s="335" t="s">
        <v>129</v>
      </c>
      <c r="AK13" s="229"/>
      <c r="AL13" s="229"/>
      <c r="AM13" s="229"/>
      <c r="AN13" s="229"/>
      <c r="AO13" s="83"/>
      <c r="AP13" s="83"/>
      <c r="AQ13" s="83"/>
      <c r="AR13" s="83"/>
      <c r="AS13" s="83"/>
      <c r="AT13" s="83"/>
      <c r="AU13" s="83"/>
      <c r="AV13" s="83"/>
      <c r="AW13" s="83"/>
    </row>
    <row r="14" spans="1:49" s="129" customFormat="1" ht="34.5" customHeight="1" x14ac:dyDescent="0.3">
      <c r="A14" s="316"/>
      <c r="B14" s="317"/>
      <c r="C14" s="317"/>
      <c r="D14" s="230"/>
      <c r="E14" s="230"/>
      <c r="F14" s="230"/>
      <c r="G14" s="319"/>
      <c r="H14" s="230"/>
      <c r="I14" s="230"/>
      <c r="J14" s="305"/>
      <c r="K14" s="305"/>
      <c r="L14" s="305"/>
      <c r="M14" s="305"/>
      <c r="N14" s="305"/>
      <c r="O14" s="303"/>
      <c r="P14" s="230"/>
      <c r="Q14" s="230"/>
      <c r="R14" s="92" t="s">
        <v>130</v>
      </c>
      <c r="S14" s="92" t="s">
        <v>131</v>
      </c>
      <c r="T14" s="92" t="s">
        <v>132</v>
      </c>
      <c r="U14" s="92" t="s">
        <v>133</v>
      </c>
      <c r="V14" s="92" t="s">
        <v>134</v>
      </c>
      <c r="W14" s="92" t="s">
        <v>135</v>
      </c>
      <c r="X14" s="93" t="s">
        <v>136</v>
      </c>
      <c r="Y14" s="303"/>
      <c r="Z14" s="303"/>
      <c r="AA14" s="303"/>
      <c r="AB14" s="303"/>
      <c r="AC14" s="303"/>
      <c r="AD14" s="303"/>
      <c r="AE14" s="303"/>
      <c r="AF14" s="303"/>
      <c r="AG14" s="303"/>
      <c r="AH14" s="303"/>
      <c r="AI14" s="334"/>
      <c r="AJ14" s="336"/>
      <c r="AK14" s="230"/>
      <c r="AL14" s="230"/>
      <c r="AM14" s="230"/>
      <c r="AN14" s="230"/>
      <c r="AO14" s="94"/>
      <c r="AP14" s="94"/>
      <c r="AQ14" s="94"/>
      <c r="AR14" s="94"/>
      <c r="AS14" s="94"/>
      <c r="AT14" s="94"/>
      <c r="AU14" s="94"/>
      <c r="AV14" s="94"/>
      <c r="AW14" s="94"/>
    </row>
    <row r="15" spans="1:49" ht="118.5" customHeight="1" x14ac:dyDescent="0.25">
      <c r="A15" s="255" t="s">
        <v>137</v>
      </c>
      <c r="B15" s="256" t="s">
        <v>138</v>
      </c>
      <c r="C15" s="256" t="s">
        <v>139</v>
      </c>
      <c r="D15" s="257" t="s">
        <v>140</v>
      </c>
      <c r="E15" s="257" t="s">
        <v>141</v>
      </c>
      <c r="F15" s="257" t="s">
        <v>142</v>
      </c>
      <c r="G15" s="257" t="s">
        <v>143</v>
      </c>
      <c r="H15" s="258" t="s">
        <v>144</v>
      </c>
      <c r="I15" s="260" t="s">
        <v>145</v>
      </c>
      <c r="J15" s="237" t="s">
        <v>146</v>
      </c>
      <c r="K15" s="233">
        <f>IF(J15="","",IF(J15="Muy Baja",0.2,IF(J15="Baja",0.4,IF(J15="Media",0.6,IF(J15="Alta",0.8,IF(J15="Muy Alta",1,))))))</f>
        <v>0.8</v>
      </c>
      <c r="L15" s="237" t="s">
        <v>147</v>
      </c>
      <c r="M15" s="233">
        <f>IF(L15="","",IF(L15="Leve",0.2,IF(L15="Menor",0.4,IF(L15="Moderado",0.6,IF(L15="Mayor",0.8,IF(L15="Catastrófico",1,))))))</f>
        <v>0.6</v>
      </c>
      <c r="N15" s="23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t="s">
        <v>148</v>
      </c>
      <c r="P15" s="115" t="s">
        <v>149</v>
      </c>
      <c r="Q15" s="27" t="str">
        <f t="shared" ref="Q15:Q34" si="0">IF(OR(R15="Preventivo",R15="Detectivo"),"Probabilidad",IF(R15="Correctivo","Impacto",""))</f>
        <v>Probabilidad</v>
      </c>
      <c r="R15" s="96" t="s">
        <v>150</v>
      </c>
      <c r="S15" s="96" t="s">
        <v>151</v>
      </c>
      <c r="T15" s="28" t="str">
        <f>IF(AND(R15="Preventivo",S15="Automático"),"50%",IF(AND(R15="Preventivo",S15="Manual"),"40%",IF(AND(R15="Detectivo",S15="Automático"),"40%",IF(AND(R15="Detectivo",S15="Manual"),"30%",IF(AND(R15="Correctivo",S15="Automático"),"35%",IF(AND(R15="Correctivo",S15="Manual"),"25%",""))))))</f>
        <v>30%</v>
      </c>
      <c r="U15" s="96" t="s">
        <v>152</v>
      </c>
      <c r="V15" s="96" t="s">
        <v>153</v>
      </c>
      <c r="W15" s="96" t="s">
        <v>154</v>
      </c>
      <c r="X15" s="99" t="s">
        <v>155</v>
      </c>
      <c r="Y15" s="82">
        <f>IFERROR(IF(Q15="Probabilidad",(K15-(+K15*T15)),IF(Q15="Impacto",K15,"")),"")</f>
        <v>0.56000000000000005</v>
      </c>
      <c r="Z15" s="81" t="str">
        <f t="shared" ref="Z15:Z16" si="1">IFERROR(IF(Y15="","",IF(Y15&lt;=0.2,"Muy Baja",IF(Y15&lt;=0.4,"Baja",IF(Y15&lt;=0.6,"Media",IF(Y15&lt;=0.8,"Alta","Muy Alta"))))),"")</f>
        <v>Media</v>
      </c>
      <c r="AA15" s="28">
        <f>+Y15</f>
        <v>0.56000000000000005</v>
      </c>
      <c r="AB15" s="81" t="str">
        <f>IFERROR(IF(AC15="","",IF(AC15&lt;=0.2,"Leve",IF(AC15&lt;=0.4,"Menor",IF(AC15&lt;=0.6,"Moderado",IF(AC15&lt;=0.8,"Mayor","Catastrófico"))))),"")</f>
        <v>Moderado</v>
      </c>
      <c r="AC15" s="28">
        <f>IFERROR(IF(Q15="Impacto",(M15-(+M15*T15)),IF(Q15="Probabilidad",M15,"")),"")</f>
        <v>0.6</v>
      </c>
      <c r="AD15" s="237" t="str">
        <f>IFERROR(IF(AE15=0,"",IF(AND(AE15&gt;0,AE15&lt;=0.2),"Muy Baja",IF(AE15&lt;=0.4,"Baja",IF(AE15&lt;=0.6,"Media",IF(AE15&lt;=0.8,"Alta","Muy Alta"))))),"")</f>
        <v>Baja</v>
      </c>
      <c r="AE15" s="239">
        <f>MIN(Y15:Y16)</f>
        <v>0.33600000000000002</v>
      </c>
      <c r="AF15" s="237" t="str">
        <f>IFERROR(IF(AG15=0,"",IF(AND(AG15&gt;0,AG15&lt;=0.2),"Leve",IF(AG15&lt;=0.4,"Menor",IF(AG15&lt;=0.6,"Moderado",IF(AG15&lt;=0.8,"Mayor","Catastrófico"))))),"")</f>
        <v>Moderado</v>
      </c>
      <c r="AG15" s="239">
        <f>MIN(AC15:AC16)</f>
        <v>0.6</v>
      </c>
      <c r="AH15" s="24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50" t="s">
        <v>156</v>
      </c>
      <c r="AJ15" s="102"/>
      <c r="AK15" s="231" t="s">
        <v>157</v>
      </c>
      <c r="AL15" s="210"/>
      <c r="AM15" s="231" t="s">
        <v>158</v>
      </c>
      <c r="AN15" s="232" t="s">
        <v>159</v>
      </c>
      <c r="AO15" s="83"/>
      <c r="AP15" s="83"/>
      <c r="AQ15" s="83"/>
      <c r="AR15" s="83"/>
      <c r="AS15" s="83"/>
      <c r="AT15" s="83"/>
      <c r="AU15" s="83"/>
      <c r="AV15" s="83"/>
      <c r="AW15" s="83"/>
    </row>
    <row r="16" spans="1:49" ht="158.25" customHeight="1" x14ac:dyDescent="0.25">
      <c r="A16" s="255"/>
      <c r="B16" s="256"/>
      <c r="C16" s="256"/>
      <c r="D16" s="257"/>
      <c r="E16" s="257"/>
      <c r="F16" s="257"/>
      <c r="G16" s="257"/>
      <c r="H16" s="259"/>
      <c r="I16" s="261"/>
      <c r="J16" s="238"/>
      <c r="K16" s="233"/>
      <c r="L16" s="238"/>
      <c r="M16" s="233"/>
      <c r="N16" s="236"/>
      <c r="O16" s="27" t="s">
        <v>160</v>
      </c>
      <c r="P16" s="115" t="s">
        <v>161</v>
      </c>
      <c r="Q16" s="27" t="str">
        <f t="shared" si="0"/>
        <v>Probabilidad</v>
      </c>
      <c r="R16" s="96" t="s">
        <v>162</v>
      </c>
      <c r="S16" s="96" t="s">
        <v>151</v>
      </c>
      <c r="T16" s="28" t="str">
        <f t="shared" ref="T16" si="2">IF(AND(R16="Preventivo",S16="Automático"),"50%",IF(AND(R16="Preventivo",S16="Manual"),"40%",IF(AND(R16="Detectivo",S16="Automático"),"40%",IF(AND(R16="Detectivo",S16="Manual"),"30%",IF(AND(R16="Correctivo",S16="Automático"),"35%",IF(AND(R16="Correctivo",S16="Manual"),"25%",""))))))</f>
        <v>40%</v>
      </c>
      <c r="U16" s="96" t="s">
        <v>152</v>
      </c>
      <c r="V16" s="96" t="s">
        <v>153</v>
      </c>
      <c r="W16" s="96" t="s">
        <v>154</v>
      </c>
      <c r="X16" s="99" t="s">
        <v>155</v>
      </c>
      <c r="Y16" s="82">
        <f>IFERROR(IF(AND(Q15="Probabilidad",Q16="Probabilidad"),(AA15-(+AA15*T16)),IF(Q16="Probabilidad",(K15-(+K15*T16)),IF(Q16="Impacto",AA15,""))),"")</f>
        <v>0.33600000000000002</v>
      </c>
      <c r="Z16" s="81" t="str">
        <f t="shared" si="1"/>
        <v>Baja</v>
      </c>
      <c r="AA16" s="28">
        <f t="shared" ref="AA16" si="3">+Y16</f>
        <v>0.33600000000000002</v>
      </c>
      <c r="AB16" s="81" t="str">
        <f t="shared" ref="AB16" si="4">IFERROR(IF(AC16="","",IF(AC16&lt;=0.2,"Leve",IF(AC16&lt;=0.4,"Menor",IF(AC16&lt;=0.6,"Moderado",IF(AC16&lt;=0.8,"Mayor","Catastrófico"))))),"")</f>
        <v>Moderado</v>
      </c>
      <c r="AC16" s="28">
        <f>IFERROR(IF(AND(Q15="Impacto",Q16="Impacto"),(AC15-(+AC15*T16)),IF(Q16="Impacto",(#REF!-(+#REF!*T16)),IF(Q16="Probabilidad",AC15,""))),"")</f>
        <v>0.6</v>
      </c>
      <c r="AD16" s="238"/>
      <c r="AE16" s="240"/>
      <c r="AF16" s="238"/>
      <c r="AG16" s="240"/>
      <c r="AH16" s="242"/>
      <c r="AI16" s="251"/>
      <c r="AJ16" s="103"/>
      <c r="AK16" s="210"/>
      <c r="AL16" s="210"/>
      <c r="AM16" s="210"/>
      <c r="AN16" s="232"/>
      <c r="AO16" s="83"/>
      <c r="AP16" s="83"/>
      <c r="AQ16" s="83"/>
      <c r="AR16" s="83"/>
      <c r="AS16" s="83"/>
      <c r="AT16" s="83"/>
      <c r="AU16" s="83"/>
      <c r="AV16" s="83"/>
      <c r="AW16" s="83"/>
    </row>
    <row r="17" spans="1:60" ht="247.65" customHeight="1" x14ac:dyDescent="0.25">
      <c r="A17" s="255" t="s">
        <v>163</v>
      </c>
      <c r="B17" s="256" t="s">
        <v>164</v>
      </c>
      <c r="C17" s="256" t="s">
        <v>139</v>
      </c>
      <c r="D17" s="256" t="s">
        <v>165</v>
      </c>
      <c r="E17" s="256" t="s">
        <v>166</v>
      </c>
      <c r="F17" s="256" t="s">
        <v>167</v>
      </c>
      <c r="G17" s="257" t="s">
        <v>168</v>
      </c>
      <c r="H17" s="258" t="s">
        <v>169</v>
      </c>
      <c r="I17" s="260" t="s">
        <v>145</v>
      </c>
      <c r="J17" s="237" t="s">
        <v>146</v>
      </c>
      <c r="K17" s="233">
        <f>IF(J17="","",IF(J17="Muy Baja",0.2,IF(J17="Baja",0.4,IF(J17="Media",0.6,IF(J17="Alta",0.8,IF(J17="Muy Alta",1,))))))</f>
        <v>0.8</v>
      </c>
      <c r="L17" s="237" t="s">
        <v>170</v>
      </c>
      <c r="M17" s="233">
        <f>IF(L17="","",IF(L17="Leve",0.2,IF(L17="Menor",0.4,IF(L17="Moderado",0.6,IF(L17="Mayor",0.8,IF(L17="Catastrófico",1,))))))</f>
        <v>0.8</v>
      </c>
      <c r="N17" s="236"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Alto</v>
      </c>
      <c r="O17" s="27" t="s">
        <v>148</v>
      </c>
      <c r="P17" s="99" t="s">
        <v>171</v>
      </c>
      <c r="Q17" s="27" t="str">
        <f t="shared" si="0"/>
        <v>Probabilidad</v>
      </c>
      <c r="R17" s="96" t="s">
        <v>150</v>
      </c>
      <c r="S17" s="96" t="s">
        <v>151</v>
      </c>
      <c r="T17" s="28" t="str">
        <f>IF(AND(R17="Preventivo",S17="Automático"),"50%",IF(AND(R17="Preventivo",S17="Manual"),"40%",IF(AND(R17="Detectivo",S17="Automático"),"40%",IF(AND(R17="Detectivo",S17="Manual"),"30%",IF(AND(R17="Correctivo",S17="Automático"),"35%",IF(AND(R17="Correctivo",S17="Manual"),"25%",""))))))</f>
        <v>30%</v>
      </c>
      <c r="U17" s="96" t="s">
        <v>152</v>
      </c>
      <c r="V17" s="96" t="s">
        <v>172</v>
      </c>
      <c r="W17" s="96" t="s">
        <v>154</v>
      </c>
      <c r="X17" s="99" t="s">
        <v>173</v>
      </c>
      <c r="Y17" s="82">
        <f>IFERROR(IF(Q17="Probabilidad",(K17-(+K17*T17)),IF(Q17="Impacto",K17,"")),"")</f>
        <v>0.56000000000000005</v>
      </c>
      <c r="Z17" s="81" t="str">
        <f t="shared" ref="Z17:Z19" si="5">IFERROR(IF(Y17="","",IF(Y17&lt;=0.2,"Muy Baja",IF(Y17&lt;=0.4,"Baja",IF(Y17&lt;=0.6,"Media",IF(Y17&lt;=0.8,"Alta","Muy Alta"))))),"")</f>
        <v>Media</v>
      </c>
      <c r="AA17" s="28">
        <f>+Y17</f>
        <v>0.56000000000000005</v>
      </c>
      <c r="AB17" s="81" t="str">
        <f>IFERROR(IF(AC17="","",IF(AC17&lt;=0.2,"Leve",IF(AC17&lt;=0.4,"Menor",IF(AC17&lt;=0.6,"Moderado",IF(AC17&lt;=0.8,"Mayor","Catastrófico"))))),"")</f>
        <v>Mayor</v>
      </c>
      <c r="AC17" s="28">
        <f>IFERROR(IF(Q17="Impacto",(M17-(+M17*T17)),IF(Q17="Probabilidad",M17,"")),"")</f>
        <v>0.8</v>
      </c>
      <c r="AD17" s="237" t="str">
        <f>IFERROR(IF(AE17=0,"",IF(AND(AE17&gt;0,AE17&lt;=0.2),"Muy Baja",IF(AE17&lt;=0.4,"Baja",IF(AE17&lt;=0.6,"Media",IF(AE17&lt;=0.8,"Alta","Muy Alta"))))),"")</f>
        <v>Baja</v>
      </c>
      <c r="AE17" s="239">
        <f>MIN(Y17:Y19)</f>
        <v>0.33600000000000002</v>
      </c>
      <c r="AF17" s="237" t="str">
        <f>IFERROR(IF(AG17=0,"",IF(AND(AG17&gt;0,AG17&lt;=0.2),"Leve",IF(AG17&lt;=0.4,"Menor",IF(AG17&lt;=0.6,"Moderado",IF(AG17&lt;=0.8,"Mayor","Catastrófico"))))),"")</f>
        <v>Moderado</v>
      </c>
      <c r="AG17" s="239">
        <f>MIN(AC17:AC19)</f>
        <v>0.60000000000000009</v>
      </c>
      <c r="AH17" s="241" t="str">
        <f>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250" t="s">
        <v>156</v>
      </c>
      <c r="AJ17" s="262"/>
      <c r="AK17" s="231" t="s">
        <v>174</v>
      </c>
      <c r="AL17" s="210"/>
      <c r="AM17" s="231" t="s">
        <v>175</v>
      </c>
      <c r="AN17" s="232" t="s">
        <v>159</v>
      </c>
      <c r="AO17" s="83"/>
      <c r="AP17" s="83"/>
      <c r="AQ17" s="83"/>
      <c r="AR17" s="83"/>
      <c r="AS17" s="83"/>
      <c r="AT17" s="83"/>
      <c r="AU17" s="83"/>
      <c r="AV17" s="83"/>
      <c r="AW17" s="83"/>
    </row>
    <row r="18" spans="1:60" ht="82.5" customHeight="1" x14ac:dyDescent="0.25">
      <c r="A18" s="255"/>
      <c r="B18" s="256"/>
      <c r="C18" s="256"/>
      <c r="D18" s="256"/>
      <c r="E18" s="256"/>
      <c r="F18" s="256"/>
      <c r="G18" s="257"/>
      <c r="H18" s="351"/>
      <c r="I18" s="261"/>
      <c r="J18" s="238"/>
      <c r="K18" s="233"/>
      <c r="L18" s="238"/>
      <c r="M18" s="233"/>
      <c r="N18" s="236"/>
      <c r="O18" s="27" t="s">
        <v>160</v>
      </c>
      <c r="P18" s="99" t="s">
        <v>176</v>
      </c>
      <c r="Q18" s="27" t="str">
        <f t="shared" ref="Q18" si="6">IF(OR(R18="Preventivo",R18="Detectivo"),"Probabilidad",IF(R18="Correctivo","Impacto",""))</f>
        <v>Probabilidad</v>
      </c>
      <c r="R18" s="96" t="s">
        <v>162</v>
      </c>
      <c r="S18" s="96" t="s">
        <v>151</v>
      </c>
      <c r="T18" s="28" t="str">
        <f t="shared" ref="T18" si="7">IF(AND(R18="Preventivo",S18="Automático"),"50%",IF(AND(R18="Preventivo",S18="Manual"),"40%",IF(AND(R18="Detectivo",S18="Automático"),"40%",IF(AND(R18="Detectivo",S18="Manual"),"30%",IF(AND(R18="Correctivo",S18="Automático"),"35%",IF(AND(R18="Correctivo",S18="Manual"),"25%",""))))))</f>
        <v>40%</v>
      </c>
      <c r="U18" s="96" t="s">
        <v>152</v>
      </c>
      <c r="V18" s="96" t="s">
        <v>153</v>
      </c>
      <c r="W18" s="96" t="s">
        <v>154</v>
      </c>
      <c r="X18" s="99" t="s">
        <v>177</v>
      </c>
      <c r="Y18" s="82">
        <f>IFERROR(IF(AND(Q17="Probabilidad",Q18="Probabilidad"),(AA17-(+AA17*T18)),IF(Q18="Probabilidad",(K17-(+K17*T18)),IF(Q18="Impacto",AA17,""))),"")</f>
        <v>0.33600000000000002</v>
      </c>
      <c r="Z18" s="81" t="str">
        <f t="shared" si="5"/>
        <v>Baja</v>
      </c>
      <c r="AA18" s="28">
        <f t="shared" ref="AA18:AA19" si="8">+Y18</f>
        <v>0.33600000000000002</v>
      </c>
      <c r="AB18" s="81" t="str">
        <f t="shared" ref="AB18:AB19" si="9">IFERROR(IF(AC18="","",IF(AC18&lt;=0.2,"Leve",IF(AC18&lt;=0.4,"Menor",IF(AC18&lt;=0.6,"Moderado",IF(AC18&lt;=0.8,"Mayor","Catastrófico"))))),"")</f>
        <v>Mayor</v>
      </c>
      <c r="AC18" s="28">
        <f>IFERROR(IF(AND(Q17="Impacto",Q18="Impacto"),(AC17-(+AC17*T18)),IF(Q18="Impacto",(#REF!-(+#REF!*T18)),IF(Q18="Probabilidad",AC17,""))),"")</f>
        <v>0.8</v>
      </c>
      <c r="AD18" s="238"/>
      <c r="AE18" s="240"/>
      <c r="AF18" s="238"/>
      <c r="AG18" s="240"/>
      <c r="AH18" s="242"/>
      <c r="AI18" s="251"/>
      <c r="AJ18" s="262"/>
      <c r="AK18" s="210"/>
      <c r="AL18" s="210"/>
      <c r="AM18" s="210"/>
      <c r="AN18" s="232"/>
      <c r="AO18" s="83"/>
      <c r="AP18" s="83"/>
      <c r="AQ18" s="83"/>
      <c r="AR18" s="83"/>
      <c r="AS18" s="83"/>
      <c r="AT18" s="83"/>
      <c r="AU18" s="83"/>
      <c r="AV18" s="83"/>
      <c r="AW18" s="83"/>
    </row>
    <row r="19" spans="1:60" ht="111" customHeight="1" x14ac:dyDescent="0.25">
      <c r="A19" s="255"/>
      <c r="B19" s="256"/>
      <c r="C19" s="256"/>
      <c r="D19" s="256"/>
      <c r="E19" s="256"/>
      <c r="F19" s="256"/>
      <c r="G19" s="257"/>
      <c r="H19" s="114"/>
      <c r="I19" s="261"/>
      <c r="J19" s="238"/>
      <c r="K19" s="233"/>
      <c r="L19" s="238"/>
      <c r="M19" s="233"/>
      <c r="N19" s="236"/>
      <c r="O19" s="27">
        <v>2</v>
      </c>
      <c r="P19" s="115" t="s">
        <v>178</v>
      </c>
      <c r="Q19" s="27" t="str">
        <f t="shared" si="0"/>
        <v>Impacto</v>
      </c>
      <c r="R19" s="96" t="s">
        <v>179</v>
      </c>
      <c r="S19" s="96" t="s">
        <v>151</v>
      </c>
      <c r="T19" s="28" t="str">
        <f t="shared" ref="T19" si="10">IF(AND(R19="Preventivo",S19="Automático"),"50%",IF(AND(R19="Preventivo",S19="Manual"),"40%",IF(AND(R19="Detectivo",S19="Automático"),"40%",IF(AND(R19="Detectivo",S19="Manual"),"30%",IF(AND(R19="Correctivo",S19="Automático"),"35%",IF(AND(R19="Correctivo",S19="Manual"),"25%",""))))))</f>
        <v>25%</v>
      </c>
      <c r="U19" s="96" t="s">
        <v>152</v>
      </c>
      <c r="V19" s="96" t="s">
        <v>153</v>
      </c>
      <c r="W19" s="96" t="s">
        <v>154</v>
      </c>
      <c r="X19" s="99" t="s">
        <v>180</v>
      </c>
      <c r="Y19" s="82">
        <f>IFERROR(IF(AND(Q18="Probabilidad",Q19="Probabilidad"),(AA18-(+AA18*T19)),IF(AND(Q18="Impacto",Q19="Probabilidad"),(AA17-(+AA17*T19)),IF(Q19="Impacto",AA18,""))),"")</f>
        <v>0.33600000000000002</v>
      </c>
      <c r="Z19" s="81" t="str">
        <f t="shared" si="5"/>
        <v>Baja</v>
      </c>
      <c r="AA19" s="28">
        <f t="shared" si="8"/>
        <v>0.33600000000000002</v>
      </c>
      <c r="AB19" s="81" t="str">
        <f t="shared" si="9"/>
        <v>Moderado</v>
      </c>
      <c r="AC19" s="28">
        <f>IFERROR(IF(AND(Q18="Impacto",Q19="Impacto"),(AC18-(+AC18*T19)),IF(AND(Q18="Probabilidad",Q19="Impacto"),(AC17-(+AC17*T19)),IF(Q19="Probabilidad",AC18,""))),"")</f>
        <v>0.60000000000000009</v>
      </c>
      <c r="AD19" s="238"/>
      <c r="AE19" s="240"/>
      <c r="AF19" s="238"/>
      <c r="AG19" s="240"/>
      <c r="AH19" s="242"/>
      <c r="AI19" s="251"/>
      <c r="AJ19" s="262"/>
      <c r="AK19" s="210"/>
      <c r="AL19" s="210"/>
      <c r="AM19" s="210"/>
      <c r="AN19" s="232"/>
      <c r="AO19" s="83"/>
      <c r="AP19" s="83"/>
      <c r="AQ19" s="83"/>
      <c r="AR19" s="83"/>
      <c r="AS19" s="83"/>
      <c r="AT19" s="83"/>
      <c r="AU19" s="83"/>
      <c r="AV19" s="83"/>
      <c r="AW19" s="83"/>
    </row>
    <row r="20" spans="1:60" ht="97.5" customHeight="1" x14ac:dyDescent="0.25">
      <c r="A20" s="255" t="s">
        <v>181</v>
      </c>
      <c r="B20" s="256" t="s">
        <v>182</v>
      </c>
      <c r="C20" s="256" t="s">
        <v>139</v>
      </c>
      <c r="D20" s="256" t="s">
        <v>183</v>
      </c>
      <c r="E20" s="256" t="s">
        <v>184</v>
      </c>
      <c r="F20" s="256" t="s">
        <v>185</v>
      </c>
      <c r="G20" s="257" t="s">
        <v>186</v>
      </c>
      <c r="H20" s="104"/>
      <c r="I20" s="260" t="s">
        <v>187</v>
      </c>
      <c r="J20" s="237" t="s">
        <v>146</v>
      </c>
      <c r="K20" s="233">
        <f>IF(J20="","",IF(J20="Muy Baja",0.2,IF(J20="Baja",0.4,IF(J20="Media",0.6,IF(J20="Alta",0.8,IF(J20="Muy Alta",1,))))))</f>
        <v>0.8</v>
      </c>
      <c r="L20" s="237" t="s">
        <v>188</v>
      </c>
      <c r="M20" s="233">
        <f>IF(L20="","",IF(L20="Leve",0.2,IF(L20="Menor",0.4,IF(L20="Moderado",0.6,IF(L20="Mayor",0.8,IF(L20="Catastrófico",1,))))))</f>
        <v>1</v>
      </c>
      <c r="N20" s="236"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Extremo</v>
      </c>
      <c r="O20" s="27">
        <v>0</v>
      </c>
      <c r="P20" s="101" t="s">
        <v>189</v>
      </c>
      <c r="Q20" s="27" t="str">
        <f t="shared" si="0"/>
        <v>Impacto</v>
      </c>
      <c r="R20" s="96" t="s">
        <v>179</v>
      </c>
      <c r="S20" s="96" t="s">
        <v>151</v>
      </c>
      <c r="T20" s="28" t="str">
        <f>IF(AND(R20="Preventivo",S20="Automático"),"50%",IF(AND(R20="Preventivo",S20="Manual"),"40%",IF(AND(R20="Detectivo",S20="Automático"),"40%",IF(AND(R20="Detectivo",S20="Manual"),"30%",IF(AND(R20="Correctivo",S20="Automático"),"35%",IF(AND(R20="Correctivo",S20="Manual"),"25%",""))))))</f>
        <v>25%</v>
      </c>
      <c r="U20" s="96" t="s">
        <v>190</v>
      </c>
      <c r="V20" s="96" t="s">
        <v>172</v>
      </c>
      <c r="W20" s="96" t="s">
        <v>154</v>
      </c>
      <c r="X20" s="101" t="s">
        <v>191</v>
      </c>
      <c r="Y20" s="82">
        <f>IFERROR(IF(Q20="Probabilidad",(K20-(+K20*T20)),IF(Q20="Impacto",K20,"")),"")</f>
        <v>0.8</v>
      </c>
      <c r="Z20" s="81" t="str">
        <f t="shared" ref="Z20:Z22" si="11">IFERROR(IF(Y20="","",IF(Y20&lt;=0.2,"Muy Baja",IF(Y20&lt;=0.4,"Baja",IF(Y20&lt;=0.6,"Media",IF(Y20&lt;=0.8,"Alta","Muy Alta"))))),"")</f>
        <v>Alta</v>
      </c>
      <c r="AA20" s="28">
        <f>+Y20</f>
        <v>0.8</v>
      </c>
      <c r="AB20" s="81" t="str">
        <f>IFERROR(IF(AC20="","",IF(AC20&lt;=0.2,"Leve",IF(AC20&lt;=0.4,"Menor",IF(AC20&lt;=0.6,"Moderado",IF(AC20&lt;=0.8,"Mayor","Catastrófico"))))),"")</f>
        <v>Mayor</v>
      </c>
      <c r="AC20" s="28">
        <f>IFERROR(IF(Q20="Impacto",(M20-(+M20*T20)),IF(Q20="Probabilidad",M20,"")),"")</f>
        <v>0.75</v>
      </c>
      <c r="AD20" s="237" t="str">
        <f>IFERROR(IF(AE20=0,"",IF(AND(AE20&gt;0,AE20&lt;=0.2),"Muy Baja",IF(AE20&lt;=0.4,"Baja",IF(AE20&lt;=0.6,"Media",IF(AE20&lt;=0.8,"Alta","Muy Alta"))))),"")</f>
        <v>Muy Baja</v>
      </c>
      <c r="AE20" s="239">
        <f>MIN(Y20:Y25)</f>
        <v>8.4671999999999997E-2</v>
      </c>
      <c r="AF20" s="237" t="str">
        <f>IFERROR(IF(AG20=0,"",IF(AND(AG20&gt;0,AG20&lt;=0.2),"Leve",IF(AG20&lt;=0.4,"Menor",IF(AG20&lt;=0.6,"Moderado",IF(AG20&lt;=0.8,"Mayor","Catastrófico"))))),"")</f>
        <v>Mayor</v>
      </c>
      <c r="AG20" s="239">
        <f>MIN(AC20:AC25)</f>
        <v>0.75</v>
      </c>
      <c r="AH20" s="241"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250" t="s">
        <v>156</v>
      </c>
      <c r="AJ20" s="262" t="s">
        <v>192</v>
      </c>
      <c r="AK20" s="231" t="s">
        <v>193</v>
      </c>
      <c r="AL20" s="210"/>
      <c r="AM20" s="231" t="s">
        <v>194</v>
      </c>
      <c r="AN20" s="232" t="s">
        <v>195</v>
      </c>
      <c r="AO20" s="83"/>
      <c r="AP20" s="83"/>
      <c r="AQ20" s="83"/>
      <c r="AR20" s="83"/>
      <c r="AS20" s="83"/>
      <c r="AT20" s="83"/>
      <c r="AU20" s="83"/>
      <c r="AV20" s="83"/>
      <c r="AW20" s="83"/>
    </row>
    <row r="21" spans="1:60" ht="76.650000000000006" customHeight="1" x14ac:dyDescent="0.25">
      <c r="A21" s="255"/>
      <c r="B21" s="256"/>
      <c r="C21" s="256"/>
      <c r="D21" s="256"/>
      <c r="E21" s="256"/>
      <c r="F21" s="256"/>
      <c r="G21" s="257"/>
      <c r="H21" s="104" t="s">
        <v>196</v>
      </c>
      <c r="I21" s="261"/>
      <c r="J21" s="238"/>
      <c r="K21" s="233"/>
      <c r="L21" s="238"/>
      <c r="M21" s="233"/>
      <c r="N21" s="236"/>
      <c r="O21" s="27">
        <v>1</v>
      </c>
      <c r="P21" s="104" t="s">
        <v>197</v>
      </c>
      <c r="Q21" s="27" t="str">
        <f t="shared" ref="Q21" si="12">IF(OR(R21="Preventivo",R21="Detectivo"),"Probabilidad",IF(R21="Correctivo","Impacto",""))</f>
        <v>Probabilidad</v>
      </c>
      <c r="R21" s="96" t="s">
        <v>162</v>
      </c>
      <c r="S21" s="96" t="s">
        <v>151</v>
      </c>
      <c r="T21" s="28" t="str">
        <f>IF(AND(R21="Preventivo",S21="Automático"),"50%",IF(AND(R21="Preventivo",S21="Manual"),"40%",IF(AND(R21="Detectivo",S21="Automático"),"40%",IF(AND(R21="Detectivo",S21="Manual"),"30%",IF(AND(R21="Correctivo",S21="Automático"),"35%",IF(AND(R21="Correctivo",S21="Manual"),"25%",""))))))</f>
        <v>40%</v>
      </c>
      <c r="U21" s="96" t="s">
        <v>152</v>
      </c>
      <c r="V21" s="96" t="s">
        <v>172</v>
      </c>
      <c r="W21" s="96" t="s">
        <v>198</v>
      </c>
      <c r="X21" s="27" t="s">
        <v>199</v>
      </c>
      <c r="Y21" s="82">
        <f>IFERROR(IF(AND(Q20="Probabilidad",Q21="Probabilidad"),(AA20-(+AA20*T21)),IF(Q21="Probabilidad",(K20-(+K20*T21)),IF(Q21="Impacto",AA20,""))),"")</f>
        <v>0.48</v>
      </c>
      <c r="Z21" s="81" t="str">
        <f t="shared" si="11"/>
        <v>Media</v>
      </c>
      <c r="AA21" s="28">
        <f t="shared" ref="AA21:AA22" si="13">+Y21</f>
        <v>0.48</v>
      </c>
      <c r="AB21" s="81" t="str">
        <f t="shared" ref="AB21:AB22" si="14">IFERROR(IF(AC21="","",IF(AC21&lt;=0.2,"Leve",IF(AC21&lt;=0.4,"Menor",IF(AC21&lt;=0.6,"Moderado",IF(AC21&lt;=0.8,"Mayor","Catastrófico"))))),"")</f>
        <v>Mayor</v>
      </c>
      <c r="AC21" s="28">
        <f>IFERROR(IF(AND(Q20="Impacto",Q21="Impacto"),(AC20-(+AC20*T21)),IF(Q21="Impacto",(#REF!-(+#REF!*T21)),IF(Q21="Probabilidad",AC20,""))),"")</f>
        <v>0.75</v>
      </c>
      <c r="AD21" s="238"/>
      <c r="AE21" s="240"/>
      <c r="AF21" s="238"/>
      <c r="AG21" s="240"/>
      <c r="AH21" s="242"/>
      <c r="AI21" s="251"/>
      <c r="AJ21" s="262"/>
      <c r="AK21" s="210"/>
      <c r="AL21" s="210"/>
      <c r="AM21" s="210"/>
      <c r="AN21" s="232"/>
      <c r="AO21" s="83"/>
      <c r="AP21" s="83"/>
      <c r="AQ21" s="83"/>
      <c r="AR21" s="83"/>
      <c r="AS21" s="83"/>
      <c r="AT21" s="83"/>
      <c r="AU21" s="83"/>
      <c r="AV21" s="83"/>
      <c r="AW21" s="83"/>
    </row>
    <row r="22" spans="1:60" ht="76.650000000000006" customHeight="1" x14ac:dyDescent="0.25">
      <c r="A22" s="255"/>
      <c r="B22" s="256"/>
      <c r="C22" s="256"/>
      <c r="D22" s="256"/>
      <c r="E22" s="256"/>
      <c r="F22" s="256"/>
      <c r="G22" s="257"/>
      <c r="H22" s="104" t="s">
        <v>200</v>
      </c>
      <c r="I22" s="261"/>
      <c r="J22" s="238"/>
      <c r="K22" s="233"/>
      <c r="L22" s="238"/>
      <c r="M22" s="233"/>
      <c r="N22" s="236"/>
      <c r="O22" s="27">
        <v>2</v>
      </c>
      <c r="P22" s="104" t="s">
        <v>201</v>
      </c>
      <c r="Q22" s="27" t="str">
        <f t="shared" si="0"/>
        <v>Probabilidad</v>
      </c>
      <c r="R22" s="96" t="s">
        <v>162</v>
      </c>
      <c r="S22" s="96" t="s">
        <v>151</v>
      </c>
      <c r="T22" s="28" t="str">
        <f t="shared" ref="T22:T34" si="15">IF(AND(R22="Preventivo",S22="Automático"),"50%",IF(AND(R22="Preventivo",S22="Manual"),"40%",IF(AND(R22="Detectivo",S22="Automático"),"40%",IF(AND(R22="Detectivo",S22="Manual"),"30%",IF(AND(R22="Correctivo",S22="Automático"),"35%",IF(AND(R22="Correctivo",S22="Manual"),"25%",""))))))</f>
        <v>40%</v>
      </c>
      <c r="U22" s="96" t="s">
        <v>190</v>
      </c>
      <c r="V22" s="96" t="s">
        <v>172</v>
      </c>
      <c r="W22" s="96" t="s">
        <v>154</v>
      </c>
      <c r="X22" s="99" t="s">
        <v>202</v>
      </c>
      <c r="Y22" s="82">
        <f>IFERROR(IF(AND(Q21="Probabilidad",Q22="Probabilidad"),(AA21-(+AA21*T22)),IF(AND(Q21="Impacto",Q22="Probabilidad"),(AA20-(+AA20*T22)),IF(Q22="Impacto",AA21,""))),"")</f>
        <v>0.28799999999999998</v>
      </c>
      <c r="Z22" s="81" t="str">
        <f t="shared" si="11"/>
        <v>Baja</v>
      </c>
      <c r="AA22" s="28">
        <f t="shared" si="13"/>
        <v>0.28799999999999998</v>
      </c>
      <c r="AB22" s="81" t="str">
        <f t="shared" si="14"/>
        <v>Mayor</v>
      </c>
      <c r="AC22" s="28">
        <f>IFERROR(IF(AND(Q21="Impacto",Q22="Impacto"),(AC21-(+AC21*T22)),IF(AND(Q21="Probabilidad",Q22="Impacto"),(AC20-(+AC20*T22)),IF(Q22="Probabilidad",AC21,""))),"")</f>
        <v>0.75</v>
      </c>
      <c r="AD22" s="238"/>
      <c r="AE22" s="240"/>
      <c r="AF22" s="238"/>
      <c r="AG22" s="240"/>
      <c r="AH22" s="242"/>
      <c r="AI22" s="251"/>
      <c r="AJ22" s="262"/>
      <c r="AK22" s="210"/>
      <c r="AL22" s="210"/>
      <c r="AM22" s="210"/>
      <c r="AN22" s="232"/>
      <c r="AO22" s="83"/>
      <c r="AP22" s="83"/>
      <c r="AQ22" s="83"/>
      <c r="AR22" s="83"/>
      <c r="AS22" s="83"/>
      <c r="AT22" s="83"/>
      <c r="AU22" s="83"/>
      <c r="AV22" s="83"/>
      <c r="AW22" s="83"/>
    </row>
    <row r="23" spans="1:60" ht="76.650000000000006" customHeight="1" x14ac:dyDescent="0.25">
      <c r="A23" s="255"/>
      <c r="B23" s="256"/>
      <c r="C23" s="256"/>
      <c r="D23" s="256"/>
      <c r="E23" s="256"/>
      <c r="F23" s="256"/>
      <c r="G23" s="257"/>
      <c r="H23" s="104" t="s">
        <v>203</v>
      </c>
      <c r="I23" s="261"/>
      <c r="J23" s="238"/>
      <c r="K23" s="233"/>
      <c r="L23" s="238"/>
      <c r="M23" s="233"/>
      <c r="N23" s="236"/>
      <c r="O23" s="27">
        <v>3</v>
      </c>
      <c r="P23" s="104" t="s">
        <v>204</v>
      </c>
      <c r="Q23" s="27" t="str">
        <f t="shared" si="0"/>
        <v>Probabilidad</v>
      </c>
      <c r="R23" s="96" t="s">
        <v>150</v>
      </c>
      <c r="S23" s="96" t="s">
        <v>151</v>
      </c>
      <c r="T23" s="28" t="str">
        <f t="shared" si="15"/>
        <v>30%</v>
      </c>
      <c r="U23" s="96" t="s">
        <v>190</v>
      </c>
      <c r="V23" s="96" t="s">
        <v>153</v>
      </c>
      <c r="W23" s="96" t="s">
        <v>154</v>
      </c>
      <c r="X23" s="99" t="s">
        <v>205</v>
      </c>
      <c r="Y23" s="82">
        <f t="shared" ref="Y23:Y25" si="16">IFERROR(IF(AND(Q22="Probabilidad",Q23="Probabilidad"),(AA22-(+AA22*T23)),IF(AND(Q22="Impacto",Q23="Probabilidad"),(AA21-(+AA21*T23)),IF(Q23="Impacto",AA22,""))),"")</f>
        <v>0.2016</v>
      </c>
      <c r="Z23" s="81" t="str">
        <f t="shared" ref="Z23:Z34" si="17">IFERROR(IF(Y23="","",IF(Y23&lt;=0.2,"Muy Baja",IF(Y23&lt;=0.4,"Baja",IF(Y23&lt;=0.6,"Media",IF(Y23&lt;=0.8,"Alta","Muy Alta"))))),"")</f>
        <v>Baja</v>
      </c>
      <c r="AA23" s="28">
        <f t="shared" ref="AA23:AA25" si="18">+Y23</f>
        <v>0.2016</v>
      </c>
      <c r="AB23" s="81" t="str">
        <f t="shared" ref="AB23:AB25" si="19">IFERROR(IF(AC23="","",IF(AC23&lt;=0.2,"Leve",IF(AC23&lt;=0.4,"Menor",IF(AC23&lt;=0.6,"Moderado",IF(AC23&lt;=0.8,"Mayor","Catastrófico"))))),"")</f>
        <v>Mayor</v>
      </c>
      <c r="AC23" s="28">
        <f t="shared" ref="AC23:AC25" si="20">IFERROR(IF(AND(Q22="Impacto",Q23="Impacto"),(AC22-(+AC22*T23)),IF(AND(Q22="Probabilidad",Q23="Impacto"),(AC21-(+AC21*T23)),IF(Q23="Probabilidad",AC22,""))),"")</f>
        <v>0.75</v>
      </c>
      <c r="AD23" s="238"/>
      <c r="AE23" s="240"/>
      <c r="AF23" s="238"/>
      <c r="AG23" s="240"/>
      <c r="AH23" s="242"/>
      <c r="AI23" s="251"/>
      <c r="AJ23" s="262"/>
      <c r="AK23" s="210"/>
      <c r="AL23" s="210"/>
      <c r="AM23" s="210"/>
      <c r="AN23" s="232"/>
      <c r="AO23" s="83"/>
      <c r="AP23" s="83"/>
      <c r="AQ23" s="83"/>
      <c r="AR23" s="83"/>
      <c r="AS23" s="83"/>
      <c r="AT23" s="83"/>
      <c r="AU23" s="83"/>
      <c r="AV23" s="83"/>
      <c r="AW23" s="83"/>
    </row>
    <row r="24" spans="1:60" ht="130.65" customHeight="1" x14ac:dyDescent="0.25">
      <c r="A24" s="255"/>
      <c r="B24" s="256"/>
      <c r="C24" s="256"/>
      <c r="D24" s="256"/>
      <c r="E24" s="256"/>
      <c r="F24" s="256"/>
      <c r="G24" s="257"/>
      <c r="H24" s="104" t="s">
        <v>206</v>
      </c>
      <c r="I24" s="261"/>
      <c r="J24" s="238"/>
      <c r="K24" s="233"/>
      <c r="L24" s="238"/>
      <c r="M24" s="233"/>
      <c r="N24" s="236"/>
      <c r="O24" s="27">
        <v>4</v>
      </c>
      <c r="P24" s="100" t="s">
        <v>207</v>
      </c>
      <c r="Q24" s="27" t="str">
        <f t="shared" si="0"/>
        <v>Probabilidad</v>
      </c>
      <c r="R24" s="96" t="s">
        <v>162</v>
      </c>
      <c r="S24" s="96" t="s">
        <v>151</v>
      </c>
      <c r="T24" s="28" t="str">
        <f t="shared" si="15"/>
        <v>40%</v>
      </c>
      <c r="U24" s="96" t="s">
        <v>152</v>
      </c>
      <c r="V24" s="96" t="s">
        <v>153</v>
      </c>
      <c r="W24" s="96" t="s">
        <v>154</v>
      </c>
      <c r="X24" s="27" t="s">
        <v>208</v>
      </c>
      <c r="Y24" s="82">
        <f t="shared" si="16"/>
        <v>0.12096</v>
      </c>
      <c r="Z24" s="81" t="str">
        <f t="shared" si="17"/>
        <v>Muy Baja</v>
      </c>
      <c r="AA24" s="28">
        <f t="shared" si="18"/>
        <v>0.12096</v>
      </c>
      <c r="AB24" s="81" t="str">
        <f t="shared" si="19"/>
        <v>Mayor</v>
      </c>
      <c r="AC24" s="28">
        <f t="shared" si="20"/>
        <v>0.75</v>
      </c>
      <c r="AD24" s="238"/>
      <c r="AE24" s="240"/>
      <c r="AF24" s="238"/>
      <c r="AG24" s="240"/>
      <c r="AH24" s="242"/>
      <c r="AI24" s="251"/>
      <c r="AJ24" s="262"/>
      <c r="AK24" s="210"/>
      <c r="AL24" s="210"/>
      <c r="AM24" s="210"/>
      <c r="AN24" s="232"/>
      <c r="AO24" s="83"/>
      <c r="AP24" s="83"/>
      <c r="AQ24" s="83"/>
      <c r="AR24" s="83"/>
      <c r="AS24" s="83"/>
      <c r="AT24" s="83"/>
      <c r="AU24" s="83"/>
      <c r="AV24" s="83"/>
      <c r="AW24" s="83"/>
    </row>
    <row r="25" spans="1:60" ht="160.5" customHeight="1" x14ac:dyDescent="0.25">
      <c r="A25" s="255"/>
      <c r="B25" s="256"/>
      <c r="C25" s="256"/>
      <c r="D25" s="256"/>
      <c r="E25" s="256"/>
      <c r="F25" s="256"/>
      <c r="G25" s="257"/>
      <c r="H25" s="104" t="s">
        <v>209</v>
      </c>
      <c r="I25" s="261"/>
      <c r="J25" s="238"/>
      <c r="K25" s="233"/>
      <c r="L25" s="238"/>
      <c r="M25" s="233"/>
      <c r="N25" s="236"/>
      <c r="O25" s="27">
        <v>5</v>
      </c>
      <c r="P25" s="100" t="s">
        <v>210</v>
      </c>
      <c r="Q25" s="27" t="str">
        <f t="shared" si="0"/>
        <v>Probabilidad</v>
      </c>
      <c r="R25" s="96" t="s">
        <v>150</v>
      </c>
      <c r="S25" s="96" t="s">
        <v>151</v>
      </c>
      <c r="T25" s="28" t="str">
        <f t="shared" si="15"/>
        <v>30%</v>
      </c>
      <c r="U25" s="96" t="s">
        <v>190</v>
      </c>
      <c r="V25" s="96" t="s">
        <v>172</v>
      </c>
      <c r="W25" s="96" t="s">
        <v>154</v>
      </c>
      <c r="X25" s="101" t="s">
        <v>211</v>
      </c>
      <c r="Y25" s="82">
        <f t="shared" si="16"/>
        <v>8.4671999999999997E-2</v>
      </c>
      <c r="Z25" s="81" t="str">
        <f t="shared" si="17"/>
        <v>Muy Baja</v>
      </c>
      <c r="AA25" s="28">
        <f t="shared" si="18"/>
        <v>8.4671999999999997E-2</v>
      </c>
      <c r="AB25" s="81" t="str">
        <f t="shared" si="19"/>
        <v>Mayor</v>
      </c>
      <c r="AC25" s="28">
        <f t="shared" si="20"/>
        <v>0.75</v>
      </c>
      <c r="AD25" s="238"/>
      <c r="AE25" s="240"/>
      <c r="AF25" s="238"/>
      <c r="AG25" s="240"/>
      <c r="AH25" s="242"/>
      <c r="AI25" s="251"/>
      <c r="AJ25" s="262"/>
      <c r="AK25" s="210"/>
      <c r="AL25" s="210"/>
      <c r="AM25" s="210"/>
      <c r="AN25" s="232"/>
      <c r="AO25" s="83"/>
      <c r="AP25" s="83"/>
      <c r="AQ25" s="83"/>
      <c r="AR25" s="83"/>
      <c r="AS25" s="83"/>
      <c r="AT25" s="83"/>
      <c r="AU25" s="83"/>
      <c r="AV25" s="83"/>
      <c r="AW25" s="83"/>
    </row>
    <row r="26" spans="1:60" s="98" customFormat="1" ht="152.4" customHeight="1" x14ac:dyDescent="0.3">
      <c r="A26" s="255" t="s">
        <v>212</v>
      </c>
      <c r="B26" s="256" t="s">
        <v>213</v>
      </c>
      <c r="C26" s="256" t="s">
        <v>139</v>
      </c>
      <c r="D26" s="256" t="s">
        <v>140</v>
      </c>
      <c r="E26" s="256" t="s">
        <v>214</v>
      </c>
      <c r="F26" s="256" t="s">
        <v>215</v>
      </c>
      <c r="G26" s="257" t="s">
        <v>216</v>
      </c>
      <c r="H26" s="104" t="s">
        <v>217</v>
      </c>
      <c r="I26" s="260" t="s">
        <v>145</v>
      </c>
      <c r="J26" s="237" t="s">
        <v>146</v>
      </c>
      <c r="K26" s="233">
        <f>IF(J26="","",IF(J26="Muy Baja",0.2,IF(J26="Baja",0.4,IF(J26="Media",0.6,IF(J26="Alta",0.8,IF(J26="Muy Alta",1,))))))</f>
        <v>0.8</v>
      </c>
      <c r="L26" s="237" t="s">
        <v>170</v>
      </c>
      <c r="M26" s="233">
        <f>IF(L26="","",IF(L26="Leve",0.2,IF(L26="Menor",0.4,IF(L26="Moderado",0.6,IF(L26="Mayor",0.8,IF(L26="Catastrófico",1,))))))</f>
        <v>0.8</v>
      </c>
      <c r="N26" s="236"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7">
        <v>1</v>
      </c>
      <c r="P26" s="101" t="s">
        <v>218</v>
      </c>
      <c r="Q26" s="27" t="str">
        <f t="shared" si="0"/>
        <v>Probabilidad</v>
      </c>
      <c r="R26" s="96" t="s">
        <v>162</v>
      </c>
      <c r="S26" s="96" t="s">
        <v>151</v>
      </c>
      <c r="T26" s="28" t="str">
        <f t="shared" si="15"/>
        <v>40%</v>
      </c>
      <c r="U26" s="96" t="s">
        <v>190</v>
      </c>
      <c r="V26" s="96" t="s">
        <v>172</v>
      </c>
      <c r="W26" s="96" t="s">
        <v>154</v>
      </c>
      <c r="X26" s="101" t="s">
        <v>219</v>
      </c>
      <c r="Y26" s="82">
        <f>IFERROR(IF(Q26="Probabilidad",(K26-(+K26*T26)),IF(Q26="Impacto",K26,"")),"")</f>
        <v>0.48</v>
      </c>
      <c r="Z26" s="81" t="str">
        <f t="shared" si="17"/>
        <v>Media</v>
      </c>
      <c r="AA26" s="28">
        <f>+Y26</f>
        <v>0.48</v>
      </c>
      <c r="AB26" s="81" t="str">
        <f>IFERROR(IF(AC26="","",IF(AC26&lt;=0.2,"Leve",IF(AC26&lt;=0.4,"Menor",IF(AC26&lt;=0.6,"Moderado",IF(AC26&lt;=0.8,"Mayor","Catastrófico"))))),"")</f>
        <v>Mayor</v>
      </c>
      <c r="AC26" s="28">
        <f>IFERROR(IF(Q26="Impacto",(M26-(+M26*T26)),IF(Q26="Probabilidad",M26,"")),"")</f>
        <v>0.8</v>
      </c>
      <c r="AD26" s="237" t="str">
        <f>IFERROR(IF(AE26=0,"",IF(AND(AE26&gt;0,AE26&lt;=0.2),"Muy Baja",IF(AE26&lt;=0.4,"Baja",IF(AE26&lt;=0.6,"Media",IF(AE26&lt;=0.8,"Alta","Muy Alta"))))),"")</f>
        <v>Baja</v>
      </c>
      <c r="AE26" s="239">
        <f>MIN(Y26:Y29)</f>
        <v>0.28799999999999998</v>
      </c>
      <c r="AF26" s="237" t="str">
        <f>IFERROR(IF(AG26=0,"",IF(AND(AG26&gt;0,AG26&lt;=0.2),"Leve",IF(AG26&lt;=0.4,"Menor",IF(AG26&lt;=0.6,"Moderado",IF(AG26&lt;=0.8,"Mayor","Catastrófico"))))),"")</f>
        <v>Moderado</v>
      </c>
      <c r="AG26" s="239">
        <f>MIN(AC26:AC29)</f>
        <v>0.45000000000000007</v>
      </c>
      <c r="AH26" s="241"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50" t="s">
        <v>156</v>
      </c>
      <c r="AJ26" s="262"/>
      <c r="AK26" s="223" t="s">
        <v>220</v>
      </c>
      <c r="AL26" s="224"/>
      <c r="AM26" s="223" t="s">
        <v>221</v>
      </c>
      <c r="AN26" s="225" t="s">
        <v>222</v>
      </c>
      <c r="AO26" s="97"/>
      <c r="AP26" s="97"/>
      <c r="AQ26" s="97"/>
      <c r="AR26" s="97"/>
      <c r="AS26" s="97"/>
      <c r="AT26" s="97"/>
      <c r="AU26" s="97"/>
      <c r="AV26" s="97"/>
      <c r="AW26" s="97"/>
      <c r="AX26" s="97"/>
      <c r="AY26" s="97"/>
      <c r="AZ26" s="97"/>
      <c r="BA26" s="97"/>
      <c r="BB26" s="97"/>
      <c r="BC26" s="97"/>
      <c r="BD26" s="97"/>
      <c r="BE26" s="97"/>
      <c r="BF26" s="97"/>
      <c r="BG26" s="97"/>
      <c r="BH26" s="97"/>
    </row>
    <row r="27" spans="1:60" s="98" customFormat="1" ht="64.2" customHeight="1" x14ac:dyDescent="0.3">
      <c r="A27" s="255"/>
      <c r="B27" s="256"/>
      <c r="C27" s="256"/>
      <c r="D27" s="256"/>
      <c r="E27" s="256"/>
      <c r="F27" s="256"/>
      <c r="G27" s="257"/>
      <c r="H27" s="263" t="s">
        <v>223</v>
      </c>
      <c r="I27" s="261"/>
      <c r="J27" s="238"/>
      <c r="K27" s="233"/>
      <c r="L27" s="238"/>
      <c r="M27" s="233"/>
      <c r="N27" s="236"/>
      <c r="O27" s="27" t="s">
        <v>224</v>
      </c>
      <c r="P27" s="104" t="s">
        <v>225</v>
      </c>
      <c r="Q27" s="27" t="str">
        <f t="shared" si="0"/>
        <v>Probabilidad</v>
      </c>
      <c r="R27" s="96" t="s">
        <v>162</v>
      </c>
      <c r="S27" s="96" t="s">
        <v>151</v>
      </c>
      <c r="T27" s="28" t="str">
        <f t="shared" si="15"/>
        <v>40%</v>
      </c>
      <c r="U27" s="96" t="s">
        <v>190</v>
      </c>
      <c r="V27" s="96" t="s">
        <v>172</v>
      </c>
      <c r="W27" s="96" t="s">
        <v>154</v>
      </c>
      <c r="X27" s="27" t="s">
        <v>226</v>
      </c>
      <c r="Y27" s="82">
        <f>IFERROR(IF(AND(Q26="Probabilidad",Q27="Probabilidad"),(AA26-(+AA26*T27)),IF(Q27="Probabilidad",(K26-(+K26*T27)),IF(Q27="Impacto",AA26,""))),"")</f>
        <v>0.28799999999999998</v>
      </c>
      <c r="Z27" s="81" t="str">
        <f t="shared" si="17"/>
        <v>Baja</v>
      </c>
      <c r="AA27" s="28">
        <f t="shared" ref="AA27:AA29" si="21">+Y27</f>
        <v>0.28799999999999998</v>
      </c>
      <c r="AB27" s="81" t="str">
        <f t="shared" ref="AB27:AB29" si="22">IFERROR(IF(AC27="","",IF(AC27&lt;=0.2,"Leve",IF(AC27&lt;=0.4,"Menor",IF(AC27&lt;=0.6,"Moderado",IF(AC27&lt;=0.8,"Mayor","Catastrófico"))))),"")</f>
        <v>Mayor</v>
      </c>
      <c r="AC27" s="28">
        <f>IFERROR(IF(AND(Q26="Impacto",Q27="Impacto"),(AC26-(+AC26*T27)),IF(Q27="Impacto",(#REF!-(+#REF!*T27)),IF(Q27="Probabilidad",AC26,""))),"")</f>
        <v>0.8</v>
      </c>
      <c r="AD27" s="238"/>
      <c r="AE27" s="240"/>
      <c r="AF27" s="238"/>
      <c r="AG27" s="240"/>
      <c r="AH27" s="242"/>
      <c r="AI27" s="251"/>
      <c r="AJ27" s="262"/>
      <c r="AK27" s="224"/>
      <c r="AL27" s="224"/>
      <c r="AM27" s="224"/>
      <c r="AN27" s="225"/>
      <c r="AO27" s="97"/>
      <c r="AP27" s="97"/>
      <c r="AQ27" s="97"/>
      <c r="AR27" s="97"/>
      <c r="AS27" s="97"/>
      <c r="AT27" s="97"/>
      <c r="AU27" s="97"/>
      <c r="AV27" s="97"/>
      <c r="AW27" s="97"/>
      <c r="AX27" s="97"/>
      <c r="AY27" s="97"/>
      <c r="AZ27" s="97"/>
      <c r="BA27" s="97"/>
      <c r="BB27" s="97"/>
      <c r="BC27" s="97"/>
      <c r="BD27" s="97"/>
      <c r="BE27" s="97"/>
      <c r="BF27" s="97"/>
      <c r="BG27" s="97"/>
      <c r="BH27" s="97"/>
    </row>
    <row r="28" spans="1:60" s="98" customFormat="1" ht="64.2" customHeight="1" x14ac:dyDescent="0.3">
      <c r="A28" s="255"/>
      <c r="B28" s="256"/>
      <c r="C28" s="256"/>
      <c r="D28" s="256"/>
      <c r="E28" s="256"/>
      <c r="F28" s="256"/>
      <c r="G28" s="257"/>
      <c r="H28" s="264"/>
      <c r="I28" s="261"/>
      <c r="J28" s="238"/>
      <c r="K28" s="233"/>
      <c r="L28" s="238"/>
      <c r="M28" s="233"/>
      <c r="N28" s="236"/>
      <c r="O28" s="27" t="s">
        <v>227</v>
      </c>
      <c r="P28" s="104" t="s">
        <v>228</v>
      </c>
      <c r="Q28" s="27" t="str">
        <f t="shared" si="0"/>
        <v>Impacto</v>
      </c>
      <c r="R28" s="96" t="s">
        <v>179</v>
      </c>
      <c r="S28" s="96" t="s">
        <v>151</v>
      </c>
      <c r="T28" s="28" t="str">
        <f t="shared" si="15"/>
        <v>25%</v>
      </c>
      <c r="U28" s="96" t="s">
        <v>152</v>
      </c>
      <c r="V28" s="96" t="s">
        <v>172</v>
      </c>
      <c r="W28" s="96" t="s">
        <v>154</v>
      </c>
      <c r="X28" s="27" t="s">
        <v>229</v>
      </c>
      <c r="Y28" s="82">
        <f>IFERROR(IF(AND(Q27="Probabilidad",Q28="Probabilidad"),(AA27-(+AA27*T28)),IF(AND(Q27="Impacto",Q28="Probabilidad"),(AA26-(+AA26*T28)),IF(Q28="Impacto",AA27,""))),"")</f>
        <v>0.28799999999999998</v>
      </c>
      <c r="Z28" s="81" t="str">
        <f t="shared" si="17"/>
        <v>Baja</v>
      </c>
      <c r="AA28" s="28">
        <f t="shared" si="21"/>
        <v>0.28799999999999998</v>
      </c>
      <c r="AB28" s="81" t="str">
        <f t="shared" si="22"/>
        <v>Moderado</v>
      </c>
      <c r="AC28" s="28">
        <f>IFERROR(IF(AND(Q27="Impacto",Q28="Impacto"),(AC27-(+AC27*T28)),IF(AND(Q27="Probabilidad",Q28="Impacto"),(AC26-(+AC26*T28)),IF(Q28="Probabilidad",AC27,""))),"")</f>
        <v>0.60000000000000009</v>
      </c>
      <c r="AD28" s="238"/>
      <c r="AE28" s="240"/>
      <c r="AF28" s="238"/>
      <c r="AG28" s="240"/>
      <c r="AH28" s="242"/>
      <c r="AI28" s="251"/>
      <c r="AJ28" s="262"/>
      <c r="AK28" s="224"/>
      <c r="AL28" s="224"/>
      <c r="AM28" s="224"/>
      <c r="AN28" s="225"/>
      <c r="AO28" s="97"/>
      <c r="AP28" s="97"/>
      <c r="AQ28" s="97"/>
      <c r="AR28" s="97"/>
      <c r="AS28" s="97"/>
      <c r="AT28" s="97"/>
      <c r="AU28" s="97"/>
      <c r="AV28" s="97"/>
      <c r="AW28" s="97"/>
      <c r="AX28" s="97"/>
      <c r="AY28" s="97"/>
      <c r="AZ28" s="97"/>
      <c r="BA28" s="97"/>
      <c r="BB28" s="97"/>
      <c r="BC28" s="97"/>
      <c r="BD28" s="97"/>
      <c r="BE28" s="97"/>
      <c r="BF28" s="97"/>
      <c r="BG28" s="97"/>
      <c r="BH28" s="97"/>
    </row>
    <row r="29" spans="1:60" s="98" customFormat="1" ht="85.95" customHeight="1" x14ac:dyDescent="0.3">
      <c r="A29" s="255"/>
      <c r="B29" s="256"/>
      <c r="C29" s="256"/>
      <c r="D29" s="256"/>
      <c r="E29" s="256"/>
      <c r="F29" s="256"/>
      <c r="G29" s="257"/>
      <c r="H29" s="104" t="s">
        <v>230</v>
      </c>
      <c r="I29" s="261"/>
      <c r="J29" s="238"/>
      <c r="K29" s="233"/>
      <c r="L29" s="238"/>
      <c r="M29" s="233"/>
      <c r="N29" s="236"/>
      <c r="O29" s="27">
        <v>3</v>
      </c>
      <c r="P29" s="104" t="s">
        <v>231</v>
      </c>
      <c r="Q29" s="27" t="str">
        <f t="shared" si="0"/>
        <v>Impacto</v>
      </c>
      <c r="R29" s="96" t="s">
        <v>179</v>
      </c>
      <c r="S29" s="96" t="s">
        <v>151</v>
      </c>
      <c r="T29" s="28" t="str">
        <f t="shared" si="15"/>
        <v>25%</v>
      </c>
      <c r="U29" s="96" t="s">
        <v>152</v>
      </c>
      <c r="V29" s="96" t="s">
        <v>172</v>
      </c>
      <c r="W29" s="96" t="s">
        <v>154</v>
      </c>
      <c r="X29" s="99" t="s">
        <v>232</v>
      </c>
      <c r="Y29" s="82">
        <f t="shared" ref="Y29" si="23">IFERROR(IF(AND(Q28="Probabilidad",Q29="Probabilidad"),(AA28-(+AA28*T29)),IF(AND(Q28="Impacto",Q29="Probabilidad"),(AA27-(+AA27*T29)),IF(Q29="Impacto",AA28,""))),"")</f>
        <v>0.28799999999999998</v>
      </c>
      <c r="Z29" s="81" t="str">
        <f t="shared" si="17"/>
        <v>Baja</v>
      </c>
      <c r="AA29" s="28">
        <f t="shared" si="21"/>
        <v>0.28799999999999998</v>
      </c>
      <c r="AB29" s="81" t="str">
        <f t="shared" si="22"/>
        <v>Moderado</v>
      </c>
      <c r="AC29" s="28">
        <f t="shared" ref="AC29" si="24">IFERROR(IF(AND(Q28="Impacto",Q29="Impacto"),(AC28-(+AC28*T29)),IF(AND(Q28="Probabilidad",Q29="Impacto"),(AC27-(+AC27*T29)),IF(Q29="Probabilidad",AC28,""))),"")</f>
        <v>0.45000000000000007</v>
      </c>
      <c r="AD29" s="238"/>
      <c r="AE29" s="240"/>
      <c r="AF29" s="238"/>
      <c r="AG29" s="240"/>
      <c r="AH29" s="242"/>
      <c r="AI29" s="251"/>
      <c r="AJ29" s="262"/>
      <c r="AK29" s="224"/>
      <c r="AL29" s="224"/>
      <c r="AM29" s="224"/>
      <c r="AN29" s="225"/>
      <c r="AO29" s="97"/>
      <c r="AP29" s="97"/>
      <c r="AQ29" s="97"/>
      <c r="AR29" s="97"/>
      <c r="AS29" s="97"/>
      <c r="AT29" s="97"/>
      <c r="AU29" s="97"/>
      <c r="AV29" s="97"/>
      <c r="AW29" s="97"/>
      <c r="AX29" s="97"/>
      <c r="AY29" s="97"/>
      <c r="AZ29" s="97"/>
      <c r="BA29" s="97"/>
      <c r="BB29" s="97"/>
      <c r="BC29" s="97"/>
      <c r="BD29" s="97"/>
      <c r="BE29" s="97"/>
      <c r="BF29" s="97"/>
      <c r="BG29" s="97"/>
      <c r="BH29" s="97"/>
    </row>
    <row r="30" spans="1:60" s="98" customFormat="1" ht="64.2" customHeight="1" x14ac:dyDescent="0.3">
      <c r="A30" s="255" t="s">
        <v>233</v>
      </c>
      <c r="B30" s="256" t="s">
        <v>234</v>
      </c>
      <c r="C30" s="256" t="s">
        <v>139</v>
      </c>
      <c r="D30" s="256" t="s">
        <v>235</v>
      </c>
      <c r="E30" s="256" t="s">
        <v>236</v>
      </c>
      <c r="F30" s="256" t="s">
        <v>237</v>
      </c>
      <c r="G30" s="257" t="s">
        <v>238</v>
      </c>
      <c r="H30" s="107" t="s">
        <v>239</v>
      </c>
      <c r="I30" s="260" t="s">
        <v>240</v>
      </c>
      <c r="J30" s="237" t="s">
        <v>241</v>
      </c>
      <c r="K30" s="233">
        <f>IF(J30="","",IF(J30="Muy Baja",0.2,IF(J30="Baja",0.4,IF(J30="Media",0.6,IF(J30="Alta",0.8,IF(J30="Muy Alta",1,))))))</f>
        <v>0.6</v>
      </c>
      <c r="L30" s="237" t="s">
        <v>170</v>
      </c>
      <c r="M30" s="233">
        <f>IF(L30="","",IF(L30="Leve",0.2,IF(L30="Menor",0.4,IF(L30="Moderado",0.6,IF(L30="Mayor",0.8,IF(L30="Catastrófico",1,))))))</f>
        <v>0.8</v>
      </c>
      <c r="N30" s="236" t="str">
        <f>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c r="P30" s="101" t="s">
        <v>242</v>
      </c>
      <c r="Q30" s="27" t="str">
        <f t="shared" si="0"/>
        <v>Probabilidad</v>
      </c>
      <c r="R30" s="96" t="s">
        <v>162</v>
      </c>
      <c r="S30" s="96" t="s">
        <v>151</v>
      </c>
      <c r="T30" s="28" t="str">
        <f t="shared" si="15"/>
        <v>40%</v>
      </c>
      <c r="U30" s="96" t="s">
        <v>190</v>
      </c>
      <c r="V30" s="96" t="s">
        <v>153</v>
      </c>
      <c r="W30" s="96" t="s">
        <v>154</v>
      </c>
      <c r="X30" s="101" t="s">
        <v>243</v>
      </c>
      <c r="Y30" s="82">
        <f>IFERROR(IF(Q30="Probabilidad",(K30-(+K30*T30)),IF(Q30="Impacto",K30,"")),"")</f>
        <v>0.36</v>
      </c>
      <c r="Z30" s="81" t="str">
        <f t="shared" si="17"/>
        <v>Baja</v>
      </c>
      <c r="AA30" s="28">
        <f>+Y30</f>
        <v>0.36</v>
      </c>
      <c r="AB30" s="81" t="str">
        <f>IFERROR(IF(AC30="","",IF(AC30&lt;=0.2,"Leve",IF(AC30&lt;=0.4,"Menor",IF(AC30&lt;=0.6,"Moderado",IF(AC30&lt;=0.8,"Mayor","Catastrófico"))))),"")</f>
        <v>Mayor</v>
      </c>
      <c r="AC30" s="28">
        <f>IFERROR(IF(Q30="Impacto",(M30-(+M30*T30)),IF(Q30="Probabilidad",M30,"")),"")</f>
        <v>0.8</v>
      </c>
      <c r="AD30" s="237" t="str">
        <f>IFERROR(IF(AE30=0,"",IF(AND(AE30&gt;0,AE30&lt;=0.2),"Muy Baja",IF(AE30&lt;=0.4,"Baja",IF(AE30&lt;=0.6,"Media",IF(AE30&lt;=0.8,"Alta","Muy Alta"))))),"")</f>
        <v>Baja</v>
      </c>
      <c r="AE30" s="239">
        <f>MIN(Y30:Y32)</f>
        <v>0.216</v>
      </c>
      <c r="AF30" s="237" t="str">
        <f>IFERROR(IF(AG30=0,"",IF(AND(AG30&gt;0,AG30&lt;=0.2),"Leve",IF(AG30&lt;=0.4,"Menor",IF(AG30&lt;=0.6,"Moderado",IF(AG30&lt;=0.8,"Mayor","Catastrófico"))))),"")</f>
        <v>Moderado</v>
      </c>
      <c r="AG30" s="239">
        <f>MIN(AC30:AC32)</f>
        <v>0.60000000000000009</v>
      </c>
      <c r="AH30" s="241"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250" t="s">
        <v>156</v>
      </c>
      <c r="AJ30" s="262"/>
      <c r="AK30" s="223" t="s">
        <v>244</v>
      </c>
      <c r="AL30" s="224"/>
      <c r="AM30" s="223" t="s">
        <v>245</v>
      </c>
      <c r="AN30" s="225" t="s">
        <v>246</v>
      </c>
      <c r="AO30" s="97"/>
      <c r="AP30" s="97"/>
      <c r="AQ30" s="97"/>
      <c r="AR30" s="97"/>
      <c r="AS30" s="97"/>
      <c r="AT30" s="97"/>
      <c r="AU30" s="97"/>
      <c r="AV30" s="97"/>
      <c r="AW30" s="97"/>
      <c r="AX30" s="97"/>
      <c r="AY30" s="97"/>
      <c r="AZ30" s="97"/>
      <c r="BA30" s="97"/>
      <c r="BB30" s="97"/>
      <c r="BC30" s="97"/>
      <c r="BD30" s="97"/>
      <c r="BE30" s="97"/>
      <c r="BF30" s="97"/>
      <c r="BG30" s="97"/>
      <c r="BH30" s="97"/>
    </row>
    <row r="31" spans="1:60" s="98" customFormat="1" ht="64.2" customHeight="1" x14ac:dyDescent="0.3">
      <c r="A31" s="255"/>
      <c r="B31" s="256"/>
      <c r="C31" s="256"/>
      <c r="D31" s="256"/>
      <c r="E31" s="256"/>
      <c r="F31" s="256"/>
      <c r="G31" s="257"/>
      <c r="H31" s="153" t="s">
        <v>247</v>
      </c>
      <c r="I31" s="261"/>
      <c r="J31" s="238"/>
      <c r="K31" s="233"/>
      <c r="L31" s="238"/>
      <c r="M31" s="233"/>
      <c r="N31" s="236"/>
      <c r="O31" s="27"/>
      <c r="P31" s="104" t="s">
        <v>248</v>
      </c>
      <c r="Q31" s="27" t="str">
        <f t="shared" si="0"/>
        <v>Probabilidad</v>
      </c>
      <c r="R31" s="96" t="s">
        <v>162</v>
      </c>
      <c r="S31" s="96" t="s">
        <v>151</v>
      </c>
      <c r="T31" s="28" t="str">
        <f t="shared" si="15"/>
        <v>40%</v>
      </c>
      <c r="U31" s="96" t="s">
        <v>190</v>
      </c>
      <c r="V31" s="96" t="s">
        <v>153</v>
      </c>
      <c r="W31" s="96" t="s">
        <v>154</v>
      </c>
      <c r="X31" s="101" t="s">
        <v>249</v>
      </c>
      <c r="Y31" s="82">
        <f>IFERROR(IF(AND(Q30="Probabilidad",Q31="Probabilidad"),(AA30-(+AA30*T31)),IF(Q31="Probabilidad",(K30-(+K30*T31)),IF(Q31="Impacto",AA30,""))),"")</f>
        <v>0.216</v>
      </c>
      <c r="Z31" s="81" t="str">
        <f t="shared" si="17"/>
        <v>Baja</v>
      </c>
      <c r="AA31" s="28">
        <f t="shared" ref="AA31:AA32" si="25">+Y31</f>
        <v>0.216</v>
      </c>
      <c r="AB31" s="81" t="str">
        <f t="shared" ref="AB31:AB32" si="26">IFERROR(IF(AC31="","",IF(AC31&lt;=0.2,"Leve",IF(AC31&lt;=0.4,"Menor",IF(AC31&lt;=0.6,"Moderado",IF(AC31&lt;=0.8,"Mayor","Catastrófico"))))),"")</f>
        <v>Mayor</v>
      </c>
      <c r="AC31" s="28">
        <f>IFERROR(IF(AND(Q30="Impacto",Q31="Impacto"),(AC30-(+AC30*T31)),IF(Q31="Impacto",(#REF!-(+#REF!*T31)),IF(Q31="Probabilidad",AC30,""))),"")</f>
        <v>0.8</v>
      </c>
      <c r="AD31" s="238"/>
      <c r="AE31" s="240"/>
      <c r="AF31" s="238"/>
      <c r="AG31" s="240"/>
      <c r="AH31" s="242"/>
      <c r="AI31" s="251"/>
      <c r="AJ31" s="262"/>
      <c r="AK31" s="224"/>
      <c r="AL31" s="224"/>
      <c r="AM31" s="224"/>
      <c r="AN31" s="225"/>
      <c r="AO31" s="97"/>
      <c r="AP31" s="97"/>
      <c r="AQ31" s="97"/>
      <c r="AR31" s="97"/>
      <c r="AS31" s="97"/>
      <c r="AT31" s="97"/>
      <c r="AU31" s="97"/>
      <c r="AV31" s="97"/>
      <c r="AW31" s="97"/>
      <c r="AX31" s="97"/>
      <c r="AY31" s="97"/>
      <c r="AZ31" s="97"/>
      <c r="BA31" s="97"/>
      <c r="BB31" s="97"/>
      <c r="BC31" s="97"/>
      <c r="BD31" s="97"/>
      <c r="BE31" s="97"/>
      <c r="BF31" s="97"/>
      <c r="BG31" s="97"/>
      <c r="BH31" s="97"/>
    </row>
    <row r="32" spans="1:60" s="98" customFormat="1" ht="97.95" customHeight="1" x14ac:dyDescent="0.3">
      <c r="A32" s="255"/>
      <c r="B32" s="256"/>
      <c r="C32" s="256"/>
      <c r="D32" s="256"/>
      <c r="E32" s="256"/>
      <c r="F32" s="256"/>
      <c r="G32" s="257"/>
      <c r="H32" s="104"/>
      <c r="I32" s="261"/>
      <c r="J32" s="238"/>
      <c r="K32" s="233"/>
      <c r="L32" s="238"/>
      <c r="M32" s="233"/>
      <c r="N32" s="236"/>
      <c r="O32" s="27"/>
      <c r="P32" s="104" t="s">
        <v>250</v>
      </c>
      <c r="Q32" s="27" t="str">
        <f t="shared" si="0"/>
        <v>Impacto</v>
      </c>
      <c r="R32" s="96" t="s">
        <v>179</v>
      </c>
      <c r="S32" s="96" t="s">
        <v>151</v>
      </c>
      <c r="T32" s="28" t="str">
        <f t="shared" si="15"/>
        <v>25%</v>
      </c>
      <c r="U32" s="96" t="s">
        <v>152</v>
      </c>
      <c r="V32" s="96" t="s">
        <v>172</v>
      </c>
      <c r="W32" s="96" t="s">
        <v>154</v>
      </c>
      <c r="X32" s="99" t="s">
        <v>251</v>
      </c>
      <c r="Y32" s="82">
        <f>IFERROR(IF(AND(Q31="Probabilidad",Q32="Probabilidad"),(AA31-(+AA31*T32)),IF(AND(Q31="Impacto",Q32="Probabilidad"),(AA30-(+AA30*T32)),IF(Q32="Impacto",AA31,""))),"")</f>
        <v>0.216</v>
      </c>
      <c r="Z32" s="81" t="str">
        <f t="shared" si="17"/>
        <v>Baja</v>
      </c>
      <c r="AA32" s="28">
        <f t="shared" si="25"/>
        <v>0.216</v>
      </c>
      <c r="AB32" s="81" t="str">
        <f t="shared" si="26"/>
        <v>Moderado</v>
      </c>
      <c r="AC32" s="28">
        <f>IFERROR(IF(AND(Q31="Impacto",Q32="Impacto"),(AC31-(+AC31*T32)),IF(AND(Q31="Probabilidad",Q32="Impacto"),(AC30-(+AC30*T32)),IF(Q32="Probabilidad",AC31,""))),"")</f>
        <v>0.60000000000000009</v>
      </c>
      <c r="AD32" s="238"/>
      <c r="AE32" s="240"/>
      <c r="AF32" s="238"/>
      <c r="AG32" s="240"/>
      <c r="AH32" s="242"/>
      <c r="AI32" s="251"/>
      <c r="AJ32" s="262"/>
      <c r="AK32" s="224"/>
      <c r="AL32" s="224"/>
      <c r="AM32" s="224"/>
      <c r="AN32" s="225"/>
      <c r="AO32" s="97"/>
      <c r="AP32" s="97"/>
      <c r="AQ32" s="97"/>
      <c r="AR32" s="97"/>
      <c r="AS32" s="97"/>
      <c r="AT32" s="97"/>
      <c r="AU32" s="97"/>
      <c r="AV32" s="97"/>
      <c r="AW32" s="97"/>
      <c r="AX32" s="97"/>
      <c r="AY32" s="97"/>
      <c r="AZ32" s="97"/>
      <c r="BA32" s="97"/>
      <c r="BB32" s="97"/>
      <c r="BC32" s="97"/>
      <c r="BD32" s="97"/>
      <c r="BE32" s="97"/>
      <c r="BF32" s="97"/>
      <c r="BG32" s="97"/>
      <c r="BH32" s="97"/>
    </row>
    <row r="33" spans="1:60" s="98" customFormat="1" ht="95.4" customHeight="1" x14ac:dyDescent="0.3">
      <c r="A33" s="255" t="s">
        <v>252</v>
      </c>
      <c r="B33" s="256" t="s">
        <v>253</v>
      </c>
      <c r="C33" s="256" t="s">
        <v>139</v>
      </c>
      <c r="D33" s="256" t="s">
        <v>254</v>
      </c>
      <c r="E33" s="256" t="s">
        <v>255</v>
      </c>
      <c r="F33" s="256" t="s">
        <v>256</v>
      </c>
      <c r="G33" s="257" t="s">
        <v>257</v>
      </c>
      <c r="H33" s="104" t="s">
        <v>258</v>
      </c>
      <c r="I33" s="260" t="s">
        <v>240</v>
      </c>
      <c r="J33" s="237" t="s">
        <v>241</v>
      </c>
      <c r="K33" s="233">
        <f>IF(J33="","",IF(J33="Muy Baja",0.2,IF(J33="Baja",0.4,IF(J33="Media",0.6,IF(J33="Alta",0.8,IF(J33="Muy Alta",1,))))))</f>
        <v>0.6</v>
      </c>
      <c r="L33" s="237" t="s">
        <v>188</v>
      </c>
      <c r="M33" s="233">
        <f>IF(L33="","",IF(L33="Leve",0.2,IF(L33="Menor",0.4,IF(L33="Moderado",0.6,IF(L33="Mayor",0.8,IF(L33="Catastrófico",1,))))))</f>
        <v>1</v>
      </c>
      <c r="N33" s="236"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27">
        <v>1</v>
      </c>
      <c r="P33" s="152" t="s">
        <v>259</v>
      </c>
      <c r="Q33" s="27" t="str">
        <f t="shared" si="0"/>
        <v>Impacto</v>
      </c>
      <c r="R33" s="96" t="s">
        <v>179</v>
      </c>
      <c r="S33" s="96" t="s">
        <v>151</v>
      </c>
      <c r="T33" s="28" t="str">
        <f t="shared" si="15"/>
        <v>25%</v>
      </c>
      <c r="U33" s="96" t="s">
        <v>152</v>
      </c>
      <c r="V33" s="96" t="s">
        <v>172</v>
      </c>
      <c r="W33" s="96" t="s">
        <v>154</v>
      </c>
      <c r="X33" s="101" t="s">
        <v>260</v>
      </c>
      <c r="Y33" s="82">
        <f>IFERROR(IF(Q33="Probabilidad",(K33-(+K33*T33)),IF(Q33="Impacto",K33,"")),"")</f>
        <v>0.6</v>
      </c>
      <c r="Z33" s="81" t="str">
        <f t="shared" si="17"/>
        <v>Media</v>
      </c>
      <c r="AA33" s="28">
        <f>+Y33</f>
        <v>0.6</v>
      </c>
      <c r="AB33" s="81" t="str">
        <f>IFERROR(IF(AC33="","",IF(AC33&lt;=0.2,"Leve",IF(AC33&lt;=0.4,"Menor",IF(AC33&lt;=0.6,"Moderado",IF(AC33&lt;=0.8,"Mayor","Catastrófico"))))),"")</f>
        <v>Mayor</v>
      </c>
      <c r="AC33" s="28">
        <f>IFERROR(IF(Q33="Impacto",(M33-(+M33*T33)),IF(Q33="Probabilidad",M33,"")),"")</f>
        <v>0.75</v>
      </c>
      <c r="AD33" s="237" t="str">
        <f>IFERROR(IF(AE33=0,"",IF(AND(AE33&gt;0,AE33&lt;=0.2),"Muy Baja",IF(AE33&lt;=0.4,"Baja",IF(AE33&lt;=0.6,"Media",IF(AE33&lt;=0.8,"Alta","Muy Alta"))))),"")</f>
        <v>Media</v>
      </c>
      <c r="AE33" s="239">
        <f>MIN(Y33:Y34)</f>
        <v>0.6</v>
      </c>
      <c r="AF33" s="237" t="str">
        <f>IFERROR(IF(AG33=0,"",IF(AND(AG33&gt;0,AG33&lt;=0.2),"Leve",IF(AG33&lt;=0.4,"Menor",IF(AG33&lt;=0.6,"Moderado",IF(AG33&lt;=0.8,"Mayor","Catastrófico"))))),"")</f>
        <v>Moderado</v>
      </c>
      <c r="AG33" s="239">
        <f>MIN(AC33:AC34)</f>
        <v>0.5625</v>
      </c>
      <c r="AH33" s="241"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Moderado</v>
      </c>
      <c r="AI33" s="250" t="s">
        <v>156</v>
      </c>
      <c r="AJ33" s="262"/>
      <c r="AK33" s="224" t="s">
        <v>261</v>
      </c>
      <c r="AL33" s="224"/>
      <c r="AM33" s="223" t="s">
        <v>262</v>
      </c>
      <c r="AN33" s="225" t="s">
        <v>263</v>
      </c>
      <c r="AO33" s="97"/>
      <c r="AP33" s="97"/>
      <c r="AQ33" s="97"/>
      <c r="AR33" s="97"/>
      <c r="AS33" s="97"/>
      <c r="AT33" s="97"/>
      <c r="AU33" s="97"/>
      <c r="AV33" s="97"/>
      <c r="AW33" s="97"/>
      <c r="AX33" s="97"/>
      <c r="AY33" s="97"/>
      <c r="AZ33" s="97"/>
      <c r="BA33" s="97"/>
      <c r="BB33" s="97"/>
      <c r="BC33" s="97"/>
      <c r="BD33" s="97"/>
      <c r="BE33" s="97"/>
      <c r="BF33" s="97"/>
      <c r="BG33" s="97"/>
      <c r="BH33" s="97"/>
    </row>
    <row r="34" spans="1:60" s="98" customFormat="1" ht="124.2" customHeight="1" x14ac:dyDescent="0.3">
      <c r="A34" s="255"/>
      <c r="B34" s="256"/>
      <c r="C34" s="256"/>
      <c r="D34" s="256"/>
      <c r="E34" s="256"/>
      <c r="F34" s="256"/>
      <c r="G34" s="257"/>
      <c r="H34" s="104" t="s">
        <v>264</v>
      </c>
      <c r="I34" s="261"/>
      <c r="J34" s="238"/>
      <c r="K34" s="233"/>
      <c r="L34" s="238"/>
      <c r="M34" s="233"/>
      <c r="N34" s="236"/>
      <c r="O34" s="27">
        <v>2</v>
      </c>
      <c r="P34" s="104" t="s">
        <v>265</v>
      </c>
      <c r="Q34" s="27" t="str">
        <f t="shared" si="0"/>
        <v>Impacto</v>
      </c>
      <c r="R34" s="96" t="s">
        <v>179</v>
      </c>
      <c r="S34" s="96" t="s">
        <v>151</v>
      </c>
      <c r="T34" s="28" t="str">
        <f t="shared" si="15"/>
        <v>25%</v>
      </c>
      <c r="U34" s="96" t="s">
        <v>152</v>
      </c>
      <c r="V34" s="96" t="s">
        <v>172</v>
      </c>
      <c r="W34" s="96" t="s">
        <v>154</v>
      </c>
      <c r="X34" s="99" t="s">
        <v>266</v>
      </c>
      <c r="Y34" s="82">
        <f>IFERROR(IF(AND(Q33="Probabilidad",Q34="Probabilidad"),(AA33-(+AA33*T34)),IF(Q34="Probabilidad",(K33-(+K33*T34)),IF(Q34="Impacto",AA33,""))),"")</f>
        <v>0.6</v>
      </c>
      <c r="Z34" s="81" t="str">
        <f t="shared" si="17"/>
        <v>Media</v>
      </c>
      <c r="AA34" s="28">
        <f t="shared" ref="AA34" si="27">+Y34</f>
        <v>0.6</v>
      </c>
      <c r="AB34" s="81" t="str">
        <f t="shared" ref="AB34" si="28">IFERROR(IF(AC34="","",IF(AC34&lt;=0.2,"Leve",IF(AC34&lt;=0.4,"Menor",IF(AC34&lt;=0.6,"Moderado",IF(AC34&lt;=0.8,"Mayor","Catastrófico"))))),"")</f>
        <v>Moderado</v>
      </c>
      <c r="AC34" s="28">
        <f>IFERROR(IF(AND(Q33="Impacto",Q34="Impacto"),(AC33-(+AC33*T34)),IF(Q34="Impacto",(#REF!-(+#REF!*T34)),IF(Q34="Probabilidad",AC33,""))),"")</f>
        <v>0.5625</v>
      </c>
      <c r="AD34" s="238"/>
      <c r="AE34" s="240"/>
      <c r="AF34" s="238"/>
      <c r="AG34" s="240"/>
      <c r="AH34" s="242"/>
      <c r="AI34" s="251"/>
      <c r="AJ34" s="262"/>
      <c r="AK34" s="224"/>
      <c r="AL34" s="224"/>
      <c r="AM34" s="224"/>
      <c r="AN34" s="225"/>
      <c r="AO34" s="97"/>
      <c r="AP34" s="97"/>
      <c r="AQ34" s="97"/>
      <c r="AR34" s="97"/>
      <c r="AS34" s="97"/>
      <c r="AT34" s="97"/>
      <c r="AU34" s="97"/>
      <c r="AV34" s="97"/>
      <c r="AW34" s="97"/>
      <c r="AX34" s="97"/>
      <c r="AY34" s="97"/>
      <c r="AZ34" s="97"/>
      <c r="BA34" s="97"/>
      <c r="BB34" s="97"/>
      <c r="BC34" s="97"/>
      <c r="BD34" s="97"/>
      <c r="BE34" s="97"/>
      <c r="BF34" s="97"/>
      <c r="BG34" s="97"/>
      <c r="BH34" s="97"/>
    </row>
    <row r="35" spans="1:60" ht="54" hidden="1" customHeight="1" x14ac:dyDescent="0.25">
      <c r="A35" s="255"/>
      <c r="B35" s="256"/>
      <c r="C35" s="256"/>
      <c r="D35" s="257"/>
      <c r="E35" s="257"/>
      <c r="F35" s="266"/>
      <c r="G35" s="257"/>
      <c r="H35" s="104" t="s">
        <v>267</v>
      </c>
      <c r="I35" s="261"/>
      <c r="J35" s="238"/>
      <c r="K35" s="233"/>
      <c r="L35" s="238"/>
      <c r="M35" s="233"/>
      <c r="N35" s="236"/>
      <c r="O35" s="27">
        <v>6</v>
      </c>
      <c r="P35" s="104" t="s">
        <v>268</v>
      </c>
      <c r="Q35" s="27" t="s">
        <v>269</v>
      </c>
      <c r="R35" s="27" t="s">
        <v>269</v>
      </c>
      <c r="S35" s="27" t="s">
        <v>269</v>
      </c>
      <c r="T35" s="27" t="s">
        <v>269</v>
      </c>
      <c r="U35" s="27" t="s">
        <v>269</v>
      </c>
      <c r="V35" s="27" t="s">
        <v>269</v>
      </c>
      <c r="W35" s="27" t="s">
        <v>269</v>
      </c>
      <c r="X35" s="27" t="s">
        <v>269</v>
      </c>
      <c r="Y35" s="82"/>
      <c r="Z35" s="81"/>
      <c r="AA35" s="28"/>
      <c r="AB35" s="81"/>
      <c r="AC35" s="28"/>
      <c r="AD35" s="238"/>
      <c r="AE35" s="240"/>
      <c r="AF35" s="238"/>
      <c r="AG35" s="240"/>
      <c r="AH35" s="242"/>
      <c r="AI35" s="251"/>
      <c r="AJ35" s="253"/>
      <c r="AK35" s="215"/>
      <c r="AL35" s="215"/>
      <c r="AM35" s="215"/>
      <c r="AN35" s="215"/>
      <c r="AO35" s="83"/>
      <c r="AP35" s="83"/>
      <c r="AQ35" s="83"/>
      <c r="AR35" s="83"/>
      <c r="AS35" s="83"/>
      <c r="AT35" s="83"/>
      <c r="AU35" s="83"/>
      <c r="AV35" s="83"/>
      <c r="AW35" s="83"/>
    </row>
    <row r="36" spans="1:60" ht="95.25" hidden="1" customHeight="1" x14ac:dyDescent="0.25">
      <c r="A36" s="255"/>
      <c r="B36" s="256"/>
      <c r="C36" s="256"/>
      <c r="D36" s="257"/>
      <c r="E36" s="257"/>
      <c r="F36" s="266"/>
      <c r="G36" s="257"/>
      <c r="H36" s="104" t="s">
        <v>270</v>
      </c>
      <c r="I36" s="261"/>
      <c r="J36" s="238"/>
      <c r="K36" s="233"/>
      <c r="L36" s="238"/>
      <c r="M36" s="233"/>
      <c r="N36" s="236"/>
      <c r="O36" s="27">
        <v>7</v>
      </c>
      <c r="P36" s="104" t="s">
        <v>268</v>
      </c>
      <c r="Q36" s="27" t="s">
        <v>269</v>
      </c>
      <c r="R36" s="27" t="s">
        <v>269</v>
      </c>
      <c r="S36" s="27" t="s">
        <v>269</v>
      </c>
      <c r="T36" s="27" t="s">
        <v>269</v>
      </c>
      <c r="U36" s="27" t="s">
        <v>269</v>
      </c>
      <c r="V36" s="27" t="s">
        <v>269</v>
      </c>
      <c r="W36" s="27" t="s">
        <v>269</v>
      </c>
      <c r="X36" s="27" t="s">
        <v>269</v>
      </c>
      <c r="Y36" s="82" t="str">
        <f>IFERROR(IF(AND(#REF!="Probabilidad",Q36="Probabilidad"),(#REF!-(+#REF!*T36)),IF(AND(#REF!="Impacto",Q36="Probabilidad"),(#REF!-(+#REF!*T36)),IF(Q36="Impacto",#REF!,""))),"")</f>
        <v/>
      </c>
      <c r="Z36" s="81" t="str">
        <f t="shared" ref="Z36:Z51" si="29">IFERROR(IF(Y36="","",IF(Y36&lt;=0.2,"Muy Baja",IF(Y36&lt;=0.4,"Baja",IF(Y36&lt;=0.6,"Media",IF(Y36&lt;=0.8,"Alta","Muy Alta"))))),"")</f>
        <v/>
      </c>
      <c r="AA36" s="28" t="str">
        <f t="shared" ref="AA36" si="30">+Y36</f>
        <v/>
      </c>
      <c r="AB36" s="81" t="str">
        <f t="shared" ref="AB36" si="31">IFERROR(IF(AC36="","",IF(AC36&lt;=0.2,"Leve",IF(AC36&lt;=0.4,"Menor",IF(AC36&lt;=0.6,"Moderado",IF(AC36&lt;=0.8,"Mayor","Catastrófico"))))),"")</f>
        <v/>
      </c>
      <c r="AC36" s="28" t="str">
        <f>IFERROR(IF(AND(#REF!="Impacto",Q36="Impacto"),(#REF!-(+#REF!*T36)),IF(AND(#REF!="Probabilidad",Q36="Impacto"),(#REF!-(+#REF!*T36)),IF(Q36="Probabilidad",#REF!,""))),"")</f>
        <v/>
      </c>
      <c r="AD36" s="238"/>
      <c r="AE36" s="240"/>
      <c r="AF36" s="238"/>
      <c r="AG36" s="240"/>
      <c r="AH36" s="242"/>
      <c r="AI36" s="251"/>
      <c r="AJ36" s="254"/>
      <c r="AK36" s="213"/>
      <c r="AL36" s="213"/>
      <c r="AM36" s="213"/>
      <c r="AN36" s="213"/>
      <c r="AO36" s="83"/>
      <c r="AP36" s="83"/>
      <c r="AQ36" s="83"/>
      <c r="AR36" s="83"/>
      <c r="AS36" s="83"/>
      <c r="AT36" s="83"/>
      <c r="AU36" s="83"/>
      <c r="AV36" s="83"/>
      <c r="AW36" s="83"/>
    </row>
    <row r="37" spans="1:60" ht="114" customHeight="1" x14ac:dyDescent="0.25">
      <c r="A37" s="255" t="s">
        <v>271</v>
      </c>
      <c r="B37" s="256" t="s">
        <v>272</v>
      </c>
      <c r="C37" s="256" t="s">
        <v>273</v>
      </c>
      <c r="D37" s="257" t="s">
        <v>274</v>
      </c>
      <c r="E37" s="257" t="s">
        <v>275</v>
      </c>
      <c r="F37" s="257" t="s">
        <v>276</v>
      </c>
      <c r="G37" s="257" t="s">
        <v>277</v>
      </c>
      <c r="H37" s="258" t="s">
        <v>278</v>
      </c>
      <c r="I37" s="260" t="s">
        <v>145</v>
      </c>
      <c r="J37" s="237" t="s">
        <v>146</v>
      </c>
      <c r="K37" s="233">
        <f>IF(J37="","",IF(J37="Muy Baja",0.2,IF(J37="Baja",0.4,IF(J37="Media",0.6,IF(J37="Alta",0.8,IF(J37="Muy Alta",1,))))))</f>
        <v>0.8</v>
      </c>
      <c r="L37" s="237" t="s">
        <v>170</v>
      </c>
      <c r="M37" s="233">
        <f>IF(L37="","",IF(L37="Leve",0.2,IF(L37="Menor",0.4,IF(L37="Moderado",0.6,IF(L37="Mayor",0.8,IF(L37="Catastrófico",1,))))))</f>
        <v>0.8</v>
      </c>
      <c r="N37" s="236" t="str">
        <f>IF(OR(AND(J37="Muy Baja",L37="Leve"),AND(J37="Muy Baja",L37="Menor"),AND(J37="Baja",L37="Leve")),"Bajo",IF(OR(AND(J37="Muy baja",L37="Moderado"),AND(J37="Baja",L37="Menor"),AND(J37="Baja",L37="Moderado"),AND(J37="Media",L37="Leve"),AND(J37="Media",L37="Menor"),AND(J37="Media",L37="Moderado"),AND(J37="Alta",L37="Leve"),AND(J37="Alta",L37="Menor")),"Moderado",IF(OR(AND(J37="Muy Baja",L37="Mayor"),AND(J37="Baja",L37="Mayor"),AND(J37="Media",L37="Mayor"),AND(J37="Alta",L37="Moderado"),AND(J37="Alta",L37="Mayor"),AND(J37="Muy Alta",L37="Leve"),AND(J37="Muy Alta",L37="Menor"),AND(J37="Muy Alta",L37="Moderado"),AND(J37="Muy Alta",L37="Mayor")),"Alto",IF(OR(AND(J37="Muy Baja",L37="Catastrófico"),AND(J37="Baja",L37="Catastrófico"),AND(J37="Media",L37="Catastrófico"),AND(J37="Alta",L37="Catastrófico"),AND(J37="Muy Alta",L37="Catastrófico")),"Extremo",""))))</f>
        <v>Alto</v>
      </c>
      <c r="O37" s="27">
        <v>0</v>
      </c>
      <c r="P37" s="104" t="s">
        <v>279</v>
      </c>
      <c r="Q37" s="27" t="str">
        <f>IF(OR(R37="Preventivo",R37="Detectivo"),"Probabilidad",IF(R37="Correctivo","Impacto",""))</f>
        <v>Probabilidad</v>
      </c>
      <c r="R37" s="96" t="s">
        <v>150</v>
      </c>
      <c r="S37" s="96" t="s">
        <v>151</v>
      </c>
      <c r="T37" s="28" t="str">
        <f>IF(AND(R37="Preventivo",S37="Automático"),"50%",IF(AND(R37="Preventivo",S37="Manual"),"40%",IF(AND(R37="Detectivo",S37="Automático"),"40%",IF(AND(R37="Detectivo",S37="Manual"),"30%",IF(AND(R37="Correctivo",S37="Automático"),"35%",IF(AND(R37="Correctivo",S37="Manual"),"25%",""))))))</f>
        <v>30%</v>
      </c>
      <c r="U37" s="96" t="s">
        <v>190</v>
      </c>
      <c r="V37" s="96" t="s">
        <v>172</v>
      </c>
      <c r="W37" s="96" t="s">
        <v>154</v>
      </c>
      <c r="X37" s="104" t="s">
        <v>280</v>
      </c>
      <c r="Y37" s="82">
        <f>IFERROR(IF(Q37="Probabilidad",(K37-(+K37*T37)),IF(Q37="Impacto",K37,"")),"")</f>
        <v>0.56000000000000005</v>
      </c>
      <c r="Z37" s="81" t="str">
        <f t="shared" si="29"/>
        <v>Media</v>
      </c>
      <c r="AA37" s="28">
        <f>+Y37</f>
        <v>0.56000000000000005</v>
      </c>
      <c r="AB37" s="81" t="str">
        <f>IFERROR(IF(AC37="","",IF(AC37&lt;=0.2,"Leve",IF(AC37&lt;=0.4,"Menor",IF(AC37&lt;=0.6,"Moderado",IF(AC37&lt;=0.8,"Mayor","Catastrófico"))))),"")</f>
        <v>Mayor</v>
      </c>
      <c r="AC37" s="28">
        <f>IFERROR(IF(Q37="Impacto",(M37-(+M37*T37)),IF(Q37="Probabilidad",M37,"")),"")</f>
        <v>0.8</v>
      </c>
      <c r="AD37" s="237" t="str">
        <f>IFERROR(IF(AE37=0,"",IF(AND(AE37&gt;0,AE37&lt;=0.2),"Muy Baja",IF(AE37&lt;=0.4,"Baja",IF(AE37&lt;=0.6,"Media",IF(AE37&lt;=0.8,"Alta","Muy Alta"))))),"")</f>
        <v>Muy Baja</v>
      </c>
      <c r="AE37" s="239">
        <f>MIN(Y37:Y45)</f>
        <v>0.16464000000000001</v>
      </c>
      <c r="AF37" s="237" t="str">
        <f>IFERROR(IF(AG37=0,"",IF(AND(AG37&gt;0,AG37&lt;=0.2),"Leve",IF(AG37&lt;=0.4,"Menor",IF(AG37&lt;=0.6,"Moderado",IF(AG37&lt;=0.8,"Mayor","Catastrófico"))))),"")</f>
        <v>Moderado</v>
      </c>
      <c r="AG37" s="239">
        <f>MIN(AC37:AC45)</f>
        <v>0.45000000000000007</v>
      </c>
      <c r="AH37" s="241" t="str">
        <f>IFERROR(IF(OR(AND(AD37="Muy Baja",AF37="Leve"),AND(AD37="Muy Baja",AF37="Menor"),AND(AD37="Baja",AF37="Leve")),"Bajo",IF(OR(AND(AD37="Muy Baja",AF37="Moderado"),AND(AD37="Baja",AF37="Menor"),AND(AD37="Baja",AF37="Moderado"),AND(AD37="Media",AF37="Leve"),AND(AD37="Media",AF37="Menor"),AND(AD37="Media",AF37="Moderado"),AND(AD37="Alta",AF37="Leve"),AND(AD37="Alta",AF37="Menor")),"Moderado",IF(OR(AND(AD37="Muy Baja",AF37="Mayor"),AND(AD37="Baja",AF37="Mayor"),AND(AD37="Media",AF37="Mayor"),AND(AD37="Alta",AF37="Moderado"),AND(AD37="Alta",AF37="Mayor"),AND(AD37="Muy Alta",AF37="Leve"),AND(AD37="Muy Alta",AF37="Menor"),AND(AD37="Muy Alta",AF37="Moderado"),AND(AD37="Muy Alta",AF37="Mayor")),"Alto",IF(OR(AND(AD37="Muy Baja",AF37="Catastrófico"),AND(AD37="Baja",AF37="Catastrófico"),AND(AD37="Media",AF37="Catastrófico"),AND(AD37="Alta",AF37="Catastrófico"),AND(AD37="Muy Alta",AF37="Catastrófico")),"Extremo","")))),"")</f>
        <v>Moderado</v>
      </c>
      <c r="AI37" s="250" t="s">
        <v>156</v>
      </c>
      <c r="AJ37" s="252"/>
      <c r="AK37" s="212" t="s">
        <v>281</v>
      </c>
      <c r="AL37" s="212"/>
      <c r="AM37" s="226" t="s">
        <v>282</v>
      </c>
      <c r="AN37" s="216" t="s">
        <v>283</v>
      </c>
      <c r="AO37" s="83"/>
      <c r="AP37" s="83"/>
      <c r="AQ37" s="83"/>
      <c r="AR37" s="83"/>
      <c r="AS37" s="83"/>
      <c r="AT37" s="83"/>
      <c r="AU37" s="83"/>
      <c r="AV37" s="83"/>
      <c r="AW37" s="83"/>
    </row>
    <row r="38" spans="1:60" ht="98.4" customHeight="1" x14ac:dyDescent="0.25">
      <c r="A38" s="255"/>
      <c r="B38" s="256"/>
      <c r="C38" s="256"/>
      <c r="D38" s="257"/>
      <c r="E38" s="257"/>
      <c r="F38" s="257"/>
      <c r="G38" s="257"/>
      <c r="H38" s="259"/>
      <c r="I38" s="261"/>
      <c r="J38" s="238"/>
      <c r="K38" s="233"/>
      <c r="L38" s="238"/>
      <c r="M38" s="233"/>
      <c r="N38" s="236"/>
      <c r="O38" s="27">
        <v>1</v>
      </c>
      <c r="P38" s="104" t="s">
        <v>284</v>
      </c>
      <c r="Q38" s="27" t="str">
        <f>IF(OR(R38="Preventivo",R38="Detectivo"),"Probabilidad",IF(R38="Correctivo","Impacto",""))</f>
        <v>Probabilidad</v>
      </c>
      <c r="R38" s="96" t="s">
        <v>162</v>
      </c>
      <c r="S38" s="96" t="s">
        <v>151</v>
      </c>
      <c r="T38" s="28" t="str">
        <f t="shared" ref="T38:T45" si="32">IF(AND(R38="Preventivo",S38="Automático"),"50%",IF(AND(R38="Preventivo",S38="Manual"),"40%",IF(AND(R38="Detectivo",S38="Automático"),"40%",IF(AND(R38="Detectivo",S38="Manual"),"30%",IF(AND(R38="Correctivo",S38="Automático"),"35%",IF(AND(R38="Correctivo",S38="Manual"),"25%",""))))))</f>
        <v>40%</v>
      </c>
      <c r="U38" s="96" t="s">
        <v>190</v>
      </c>
      <c r="V38" s="96" t="s">
        <v>153</v>
      </c>
      <c r="W38" s="96" t="s">
        <v>154</v>
      </c>
      <c r="X38" s="104" t="s">
        <v>285</v>
      </c>
      <c r="Y38" s="82">
        <f>IFERROR(IF(AND(Q37="Probabilidad",Q38="Probabilidad"),(AA37-(+AA37*T38)),IF(Q38="Probabilidad",(K37-(+K37*T38)),IF(Q38="Impacto",AA37,""))),"")</f>
        <v>0.33600000000000002</v>
      </c>
      <c r="Z38" s="81" t="str">
        <f t="shared" si="29"/>
        <v>Baja</v>
      </c>
      <c r="AA38" s="28">
        <f t="shared" ref="AA38:AA45" si="33">+Y38</f>
        <v>0.33600000000000002</v>
      </c>
      <c r="AB38" s="81" t="str">
        <f t="shared" ref="AB38:AB45" si="34">IFERROR(IF(AC38="","",IF(AC38&lt;=0.2,"Leve",IF(AC38&lt;=0.4,"Menor",IF(AC38&lt;=0.6,"Moderado",IF(AC38&lt;=0.8,"Mayor","Catastrófico"))))),"")</f>
        <v>Mayor</v>
      </c>
      <c r="AC38" s="28">
        <f>IFERROR(IF(AND(Q37="Impacto",Q38="Impacto"),(AC37-(+AC37*T38)),IF(Q38="Impacto",($M$35-(+$M$35*T38)),IF(Q38="Probabilidad",AC37,""))),"")</f>
        <v>0.8</v>
      </c>
      <c r="AD38" s="238"/>
      <c r="AE38" s="240"/>
      <c r="AF38" s="238"/>
      <c r="AG38" s="240"/>
      <c r="AH38" s="242"/>
      <c r="AI38" s="251"/>
      <c r="AJ38" s="253"/>
      <c r="AK38" s="215"/>
      <c r="AL38" s="215"/>
      <c r="AM38" s="215"/>
      <c r="AN38" s="217"/>
      <c r="AO38" s="83"/>
      <c r="AP38" s="83"/>
      <c r="AQ38" s="83"/>
      <c r="AR38" s="83"/>
      <c r="AS38" s="83"/>
      <c r="AT38" s="83"/>
      <c r="AU38" s="83"/>
      <c r="AV38" s="83"/>
      <c r="AW38" s="83"/>
    </row>
    <row r="39" spans="1:60" ht="95.25" customHeight="1" x14ac:dyDescent="0.25">
      <c r="A39" s="255"/>
      <c r="B39" s="256"/>
      <c r="C39" s="256"/>
      <c r="D39" s="257"/>
      <c r="E39" s="257"/>
      <c r="F39" s="257"/>
      <c r="G39" s="257"/>
      <c r="H39" s="258" t="s">
        <v>286</v>
      </c>
      <c r="I39" s="261"/>
      <c r="J39" s="238"/>
      <c r="K39" s="233"/>
      <c r="L39" s="238"/>
      <c r="M39" s="233"/>
      <c r="N39" s="236"/>
      <c r="O39" s="27" t="s">
        <v>224</v>
      </c>
      <c r="P39" s="104" t="s">
        <v>287</v>
      </c>
      <c r="Q39" s="27" t="str">
        <f t="shared" ref="Q39:Q45" si="35">IF(OR(R39="Preventivo",R39="Detectivo"),"Probabilidad",IF(R39="Correctivo","Impacto",""))</f>
        <v>Probabilidad</v>
      </c>
      <c r="R39" s="96" t="s">
        <v>150</v>
      </c>
      <c r="S39" s="96" t="s">
        <v>151</v>
      </c>
      <c r="T39" s="28" t="str">
        <f t="shared" si="32"/>
        <v>30%</v>
      </c>
      <c r="U39" s="96" t="s">
        <v>152</v>
      </c>
      <c r="V39" s="96" t="s">
        <v>172</v>
      </c>
      <c r="W39" s="96" t="s">
        <v>154</v>
      </c>
      <c r="X39" s="104" t="s">
        <v>288</v>
      </c>
      <c r="Y39" s="126">
        <f>IFERROR(IF(AND(Q38="Probabilidad",Q39="Probabilidad"),(AA38-(+AA38*T39)),IF(AND(Q38="Impacto",Q39="Probabilidad"),(AA37-(+AA37*T39)),IF(Q39="Impacto",AA38,""))),"")</f>
        <v>0.23520000000000002</v>
      </c>
      <c r="Z39" s="81" t="str">
        <f t="shared" si="29"/>
        <v>Baja</v>
      </c>
      <c r="AA39" s="28">
        <f t="shared" si="33"/>
        <v>0.23520000000000002</v>
      </c>
      <c r="AB39" s="81" t="str">
        <f t="shared" si="34"/>
        <v>Mayor</v>
      </c>
      <c r="AC39" s="28">
        <f>IFERROR(IF(AND(Q38="Impacto",Q39="Impacto"),(AC38-(+AC38*T39)),IF(AND(Q38="Probabilidad",Q39="Impacto"),(AC37-(+AC37*T39)),IF(Q39="Probabilidad",AC38,""))),"")</f>
        <v>0.8</v>
      </c>
      <c r="AD39" s="238"/>
      <c r="AE39" s="240"/>
      <c r="AF39" s="238"/>
      <c r="AG39" s="240"/>
      <c r="AH39" s="242"/>
      <c r="AI39" s="251"/>
      <c r="AJ39" s="253"/>
      <c r="AK39" s="215"/>
      <c r="AL39" s="215"/>
      <c r="AM39" s="215"/>
      <c r="AN39" s="217"/>
      <c r="AO39" s="83"/>
      <c r="AP39" s="83"/>
      <c r="AQ39" s="83"/>
      <c r="AR39" s="83"/>
      <c r="AS39" s="83"/>
      <c r="AT39" s="83"/>
      <c r="AU39" s="83"/>
      <c r="AV39" s="83"/>
      <c r="AW39" s="83"/>
    </row>
    <row r="40" spans="1:60" ht="95.25" customHeight="1" x14ac:dyDescent="0.25">
      <c r="A40" s="255"/>
      <c r="B40" s="256"/>
      <c r="C40" s="256"/>
      <c r="D40" s="257"/>
      <c r="E40" s="257"/>
      <c r="F40" s="257"/>
      <c r="G40" s="257"/>
      <c r="H40" s="259"/>
      <c r="I40" s="261"/>
      <c r="J40" s="238"/>
      <c r="K40" s="233"/>
      <c r="L40" s="238"/>
      <c r="M40" s="233"/>
      <c r="N40" s="236"/>
      <c r="O40" s="27" t="s">
        <v>227</v>
      </c>
      <c r="P40" s="104" t="s">
        <v>289</v>
      </c>
      <c r="Q40" s="27" t="str">
        <f t="shared" si="35"/>
        <v>Probabilidad</v>
      </c>
      <c r="R40" s="96" t="s">
        <v>150</v>
      </c>
      <c r="S40" s="96" t="s">
        <v>151</v>
      </c>
      <c r="T40" s="28" t="str">
        <f t="shared" si="32"/>
        <v>30%</v>
      </c>
      <c r="U40" s="96" t="s">
        <v>152</v>
      </c>
      <c r="V40" s="96" t="s">
        <v>172</v>
      </c>
      <c r="W40" s="96" t="s">
        <v>154</v>
      </c>
      <c r="X40" s="104" t="s">
        <v>290</v>
      </c>
      <c r="Y40" s="126">
        <f>IFERROR(IF(AND(Q39="Probabilidad",Q40="Probabilidad"),(AA39-(+AA39*T40)),IF(AND(Q39="Impacto",Q40="Probabilidad"),(AA38-(+AA38*T40)),IF(Q40="Impacto",AA39,""))),"")</f>
        <v>0.16464000000000001</v>
      </c>
      <c r="Z40" s="81" t="str">
        <f t="shared" si="29"/>
        <v>Muy Baja</v>
      </c>
      <c r="AA40" s="28">
        <f t="shared" si="33"/>
        <v>0.16464000000000001</v>
      </c>
      <c r="AB40" s="81" t="str">
        <f t="shared" si="34"/>
        <v>Mayor</v>
      </c>
      <c r="AC40" s="28">
        <f>IFERROR(IF(AND(Q39="Impacto",Q40="Impacto"),(AC39-(+AC39*T40)),IF(AND(Q39="Probabilidad",Q40="Impacto"),(AC38-(+AC38*T40)),IF(Q40="Probabilidad",AC39,""))),"")</f>
        <v>0.8</v>
      </c>
      <c r="AD40" s="238"/>
      <c r="AE40" s="240"/>
      <c r="AF40" s="238"/>
      <c r="AG40" s="240"/>
      <c r="AH40" s="242"/>
      <c r="AI40" s="251"/>
      <c r="AJ40" s="253"/>
      <c r="AK40" s="215"/>
      <c r="AL40" s="215"/>
      <c r="AM40" s="215"/>
      <c r="AN40" s="217"/>
      <c r="AO40" s="83"/>
      <c r="AP40" s="83"/>
      <c r="AQ40" s="83"/>
      <c r="AR40" s="83"/>
      <c r="AS40" s="83"/>
      <c r="AT40" s="83"/>
      <c r="AU40" s="83"/>
      <c r="AV40" s="83"/>
      <c r="AW40" s="83"/>
    </row>
    <row r="41" spans="1:60" ht="74.25" customHeight="1" x14ac:dyDescent="0.25">
      <c r="A41" s="255"/>
      <c r="B41" s="256"/>
      <c r="C41" s="256"/>
      <c r="D41" s="257"/>
      <c r="E41" s="257"/>
      <c r="F41" s="257"/>
      <c r="G41" s="257"/>
      <c r="H41" s="104" t="s">
        <v>291</v>
      </c>
      <c r="I41" s="261"/>
      <c r="J41" s="238"/>
      <c r="K41" s="233"/>
      <c r="L41" s="238"/>
      <c r="M41" s="233"/>
      <c r="N41" s="236"/>
      <c r="O41" s="27">
        <v>3</v>
      </c>
      <c r="P41" s="104" t="s">
        <v>292</v>
      </c>
      <c r="Q41" s="27" t="str">
        <f t="shared" si="35"/>
        <v>Impacto</v>
      </c>
      <c r="R41" s="96" t="s">
        <v>179</v>
      </c>
      <c r="S41" s="96" t="s">
        <v>151</v>
      </c>
      <c r="T41" s="28" t="str">
        <f t="shared" si="32"/>
        <v>25%</v>
      </c>
      <c r="U41" s="96" t="s">
        <v>190</v>
      </c>
      <c r="V41" s="96" t="s">
        <v>172</v>
      </c>
      <c r="W41" s="96" t="s">
        <v>154</v>
      </c>
      <c r="X41" s="104" t="s">
        <v>293</v>
      </c>
      <c r="Y41" s="126">
        <f>IFERROR(IF(AND(Q40="Probabilidad",Q41="Probabilidad"),(AA40-(+AA40*T41)),IF(AND(Q40="Impacto",Q41="Probabilidad"),(AA39-(+AA39*T41)),IF(Q41="Impacto",AA40,""))),"")</f>
        <v>0.16464000000000001</v>
      </c>
      <c r="Z41" s="81" t="str">
        <f t="shared" si="29"/>
        <v>Muy Baja</v>
      </c>
      <c r="AA41" s="28">
        <f t="shared" si="33"/>
        <v>0.16464000000000001</v>
      </c>
      <c r="AB41" s="81" t="str">
        <f t="shared" si="34"/>
        <v>Moderado</v>
      </c>
      <c r="AC41" s="28">
        <f>IFERROR(IF(AND(Q40="Impacto",Q41="Impacto"),(AC40-(+AC40*T41)),IF(AND(Q40="Probabilidad",Q41="Impacto"),(AC39-(+AC39*T41)),IF(Q41="Probabilidad",AC40,""))),"")</f>
        <v>0.60000000000000009</v>
      </c>
      <c r="AD41" s="238"/>
      <c r="AE41" s="240"/>
      <c r="AF41" s="238"/>
      <c r="AG41" s="240"/>
      <c r="AH41" s="242"/>
      <c r="AI41" s="251"/>
      <c r="AJ41" s="253"/>
      <c r="AK41" s="215"/>
      <c r="AL41" s="215"/>
      <c r="AM41" s="215"/>
      <c r="AN41" s="217"/>
      <c r="AO41" s="83"/>
      <c r="AP41" s="83"/>
      <c r="AQ41" s="83"/>
      <c r="AR41" s="83"/>
      <c r="AS41" s="83"/>
      <c r="AT41" s="83"/>
      <c r="AU41" s="83"/>
      <c r="AV41" s="83"/>
      <c r="AW41" s="83"/>
    </row>
    <row r="42" spans="1:60" ht="74.25" customHeight="1" x14ac:dyDescent="0.25">
      <c r="A42" s="255"/>
      <c r="B42" s="256"/>
      <c r="C42" s="256"/>
      <c r="D42" s="257"/>
      <c r="E42" s="257"/>
      <c r="F42" s="257"/>
      <c r="G42" s="257"/>
      <c r="H42" s="104" t="s">
        <v>294</v>
      </c>
      <c r="I42" s="261"/>
      <c r="J42" s="238"/>
      <c r="K42" s="233"/>
      <c r="L42" s="238"/>
      <c r="M42" s="233"/>
      <c r="N42" s="236"/>
      <c r="O42" s="27">
        <v>4</v>
      </c>
      <c r="P42" s="142" t="s">
        <v>295</v>
      </c>
      <c r="Q42" s="27" t="str">
        <f t="shared" si="35"/>
        <v>Impacto</v>
      </c>
      <c r="R42" s="96" t="s">
        <v>179</v>
      </c>
      <c r="S42" s="96" t="s">
        <v>151</v>
      </c>
      <c r="T42" s="28" t="str">
        <f t="shared" si="32"/>
        <v>25%</v>
      </c>
      <c r="U42" s="96" t="s">
        <v>152</v>
      </c>
      <c r="V42" s="96" t="s">
        <v>172</v>
      </c>
      <c r="W42" s="96" t="s">
        <v>154</v>
      </c>
      <c r="X42" s="140" t="s">
        <v>296</v>
      </c>
      <c r="Y42" s="126">
        <f>IFERROR(IF(AND(Q41="Probabilidad",Q42="Probabilidad"),(AA41-(+AA41*T42)),IF(AND(Q41="Impacto",Q42="Probabilidad"),(AA40-(+AA40*T42)),IF(Q42="Impacto",AA41,""))),"")</f>
        <v>0.16464000000000001</v>
      </c>
      <c r="Z42" s="81" t="str">
        <f t="shared" si="29"/>
        <v>Muy Baja</v>
      </c>
      <c r="AA42" s="28">
        <f t="shared" si="33"/>
        <v>0.16464000000000001</v>
      </c>
      <c r="AB42" s="81" t="str">
        <f t="shared" si="34"/>
        <v>Moderado</v>
      </c>
      <c r="AC42" s="28">
        <f>IFERROR(IF(AND(Q41="Impacto",Q42="Impacto"),(AC41-(+AC41*T42)),IF(AND(Q41="Probabilidad",Q42="Impacto"),(AC40-(+AC40*T42)),IF(Q42="Probabilidad",AC41,""))),"")</f>
        <v>0.45000000000000007</v>
      </c>
      <c r="AD42" s="238"/>
      <c r="AE42" s="240"/>
      <c r="AF42" s="238"/>
      <c r="AG42" s="240"/>
      <c r="AH42" s="242"/>
      <c r="AI42" s="251"/>
      <c r="AJ42" s="253"/>
      <c r="AK42" s="215"/>
      <c r="AL42" s="215"/>
      <c r="AM42" s="215"/>
      <c r="AN42" s="217"/>
      <c r="AO42" s="83"/>
      <c r="AP42" s="83"/>
      <c r="AQ42" s="83"/>
      <c r="AR42" s="83"/>
      <c r="AS42" s="83"/>
      <c r="AT42" s="83"/>
      <c r="AU42" s="83"/>
      <c r="AV42" s="83"/>
      <c r="AW42" s="83"/>
    </row>
    <row r="43" spans="1:60" ht="67.95" customHeight="1" x14ac:dyDescent="0.25">
      <c r="A43" s="255"/>
      <c r="B43" s="256"/>
      <c r="C43" s="256"/>
      <c r="D43" s="257"/>
      <c r="E43" s="257"/>
      <c r="F43" s="257"/>
      <c r="G43" s="257"/>
      <c r="H43" s="104" t="s">
        <v>297</v>
      </c>
      <c r="I43" s="261"/>
      <c r="J43" s="238"/>
      <c r="K43" s="233"/>
      <c r="L43" s="238"/>
      <c r="M43" s="233"/>
      <c r="N43" s="236"/>
      <c r="O43" s="27">
        <v>5</v>
      </c>
      <c r="P43" s="104" t="s">
        <v>298</v>
      </c>
      <c r="Q43" s="27" t="str">
        <f t="shared" si="35"/>
        <v>Probabilidad</v>
      </c>
      <c r="R43" s="96" t="s">
        <v>162</v>
      </c>
      <c r="S43" s="96" t="s">
        <v>151</v>
      </c>
      <c r="T43" s="28" t="str">
        <f t="shared" si="32"/>
        <v>40%</v>
      </c>
      <c r="U43" s="96" t="s">
        <v>299</v>
      </c>
      <c r="V43" s="96" t="s">
        <v>300</v>
      </c>
      <c r="W43" s="96" t="s">
        <v>154</v>
      </c>
      <c r="X43" s="101" t="s">
        <v>301</v>
      </c>
      <c r="Y43" s="126">
        <f>Y42</f>
        <v>0.16464000000000001</v>
      </c>
      <c r="Z43" s="81" t="str">
        <f t="shared" si="29"/>
        <v>Muy Baja</v>
      </c>
      <c r="AA43" s="28">
        <f t="shared" si="33"/>
        <v>0.16464000000000001</v>
      </c>
      <c r="AB43" s="81" t="str">
        <f t="shared" si="34"/>
        <v>Moderado</v>
      </c>
      <c r="AC43" s="28">
        <f>AC42</f>
        <v>0.45000000000000007</v>
      </c>
      <c r="AD43" s="238"/>
      <c r="AE43" s="240"/>
      <c r="AF43" s="238"/>
      <c r="AG43" s="240"/>
      <c r="AH43" s="242"/>
      <c r="AI43" s="251"/>
      <c r="AJ43" s="253"/>
      <c r="AK43" s="215"/>
      <c r="AL43" s="215"/>
      <c r="AM43" s="215"/>
      <c r="AN43" s="217"/>
      <c r="AO43" s="83"/>
      <c r="AP43" s="83"/>
      <c r="AQ43" s="83"/>
      <c r="AR43" s="83"/>
      <c r="AS43" s="83"/>
      <c r="AT43" s="83"/>
      <c r="AU43" s="83"/>
      <c r="AV43" s="83"/>
      <c r="AW43" s="83"/>
    </row>
    <row r="44" spans="1:60" ht="61.2" customHeight="1" x14ac:dyDescent="0.25">
      <c r="A44" s="255"/>
      <c r="B44" s="256"/>
      <c r="C44" s="256"/>
      <c r="D44" s="257"/>
      <c r="E44" s="257"/>
      <c r="F44" s="257"/>
      <c r="G44" s="257"/>
      <c r="H44" s="104" t="s">
        <v>302</v>
      </c>
      <c r="I44" s="261"/>
      <c r="J44" s="238"/>
      <c r="K44" s="233"/>
      <c r="L44" s="238"/>
      <c r="M44" s="233"/>
      <c r="N44" s="236"/>
      <c r="O44" s="27">
        <v>6</v>
      </c>
      <c r="P44" s="107" t="s">
        <v>303</v>
      </c>
      <c r="Q44" s="27" t="str">
        <f t="shared" si="35"/>
        <v>Probabilidad</v>
      </c>
      <c r="R44" s="96" t="s">
        <v>162</v>
      </c>
      <c r="S44" s="96" t="s">
        <v>151</v>
      </c>
      <c r="T44" s="28" t="str">
        <f t="shared" si="32"/>
        <v>40%</v>
      </c>
      <c r="U44" s="96" t="s">
        <v>299</v>
      </c>
      <c r="V44" s="96" t="s">
        <v>300</v>
      </c>
      <c r="W44" s="96" t="s">
        <v>154</v>
      </c>
      <c r="X44" s="27" t="s">
        <v>304</v>
      </c>
      <c r="Y44" s="126">
        <f>Y43</f>
        <v>0.16464000000000001</v>
      </c>
      <c r="Z44" s="81" t="str">
        <f t="shared" si="29"/>
        <v>Muy Baja</v>
      </c>
      <c r="AA44" s="28">
        <f t="shared" si="33"/>
        <v>0.16464000000000001</v>
      </c>
      <c r="AB44" s="81" t="str">
        <f t="shared" si="34"/>
        <v>Moderado</v>
      </c>
      <c r="AC44" s="28">
        <f>AC43</f>
        <v>0.45000000000000007</v>
      </c>
      <c r="AD44" s="238"/>
      <c r="AE44" s="240"/>
      <c r="AF44" s="238"/>
      <c r="AG44" s="240"/>
      <c r="AH44" s="242"/>
      <c r="AI44" s="251"/>
      <c r="AJ44" s="253"/>
      <c r="AK44" s="215"/>
      <c r="AL44" s="215"/>
      <c r="AM44" s="215"/>
      <c r="AN44" s="217"/>
      <c r="AO44" s="83"/>
      <c r="AP44" s="83"/>
      <c r="AQ44" s="83"/>
      <c r="AR44" s="83"/>
      <c r="AS44" s="83"/>
      <c r="AT44" s="83"/>
      <c r="AU44" s="83"/>
      <c r="AV44" s="83"/>
      <c r="AW44" s="83"/>
    </row>
    <row r="45" spans="1:60" ht="95.25" customHeight="1" x14ac:dyDescent="0.25">
      <c r="A45" s="255"/>
      <c r="B45" s="256"/>
      <c r="C45" s="256"/>
      <c r="D45" s="257"/>
      <c r="E45" s="257"/>
      <c r="F45" s="257"/>
      <c r="G45" s="257"/>
      <c r="H45" s="104" t="s">
        <v>305</v>
      </c>
      <c r="I45" s="261"/>
      <c r="J45" s="238"/>
      <c r="K45" s="233"/>
      <c r="L45" s="238"/>
      <c r="M45" s="233"/>
      <c r="N45" s="236"/>
      <c r="O45" s="27">
        <v>7</v>
      </c>
      <c r="P45" s="104" t="s">
        <v>306</v>
      </c>
      <c r="Q45" s="27" t="str">
        <f t="shared" si="35"/>
        <v>Probabilidad</v>
      </c>
      <c r="R45" s="96" t="s">
        <v>162</v>
      </c>
      <c r="S45" s="96" t="s">
        <v>151</v>
      </c>
      <c r="T45" s="28" t="str">
        <f t="shared" si="32"/>
        <v>40%</v>
      </c>
      <c r="U45" s="96" t="s">
        <v>152</v>
      </c>
      <c r="V45" s="96" t="s">
        <v>172</v>
      </c>
      <c r="W45" s="96" t="s">
        <v>154</v>
      </c>
      <c r="X45" s="101" t="s">
        <v>307</v>
      </c>
      <c r="Y45" s="126">
        <f>Y44</f>
        <v>0.16464000000000001</v>
      </c>
      <c r="Z45" s="81" t="str">
        <f t="shared" si="29"/>
        <v>Muy Baja</v>
      </c>
      <c r="AA45" s="28">
        <f t="shared" si="33"/>
        <v>0.16464000000000001</v>
      </c>
      <c r="AB45" s="81" t="str">
        <f t="shared" si="34"/>
        <v>Moderado</v>
      </c>
      <c r="AC45" s="28">
        <f>AC44</f>
        <v>0.45000000000000007</v>
      </c>
      <c r="AD45" s="238"/>
      <c r="AE45" s="240"/>
      <c r="AF45" s="238"/>
      <c r="AG45" s="240"/>
      <c r="AH45" s="242"/>
      <c r="AI45" s="251"/>
      <c r="AJ45" s="254"/>
      <c r="AK45" s="213"/>
      <c r="AL45" s="213"/>
      <c r="AM45" s="213"/>
      <c r="AN45" s="218"/>
      <c r="AO45" s="83"/>
      <c r="AP45" s="83"/>
      <c r="AQ45" s="83"/>
      <c r="AR45" s="83"/>
      <c r="AS45" s="83"/>
      <c r="AT45" s="83"/>
      <c r="AU45" s="83"/>
      <c r="AV45" s="83"/>
      <c r="AW45" s="83"/>
    </row>
    <row r="46" spans="1:60" s="145" customFormat="1" ht="93" customHeight="1" x14ac:dyDescent="0.25">
      <c r="A46" s="243" t="s">
        <v>308</v>
      </c>
      <c r="B46" s="232" t="s">
        <v>309</v>
      </c>
      <c r="C46" s="232" t="s">
        <v>273</v>
      </c>
      <c r="D46" s="216" t="s">
        <v>274</v>
      </c>
      <c r="E46" s="216" t="s">
        <v>310</v>
      </c>
      <c r="F46" s="216" t="s">
        <v>311</v>
      </c>
      <c r="G46" s="244" t="s">
        <v>312</v>
      </c>
      <c r="H46" s="151" t="s">
        <v>313</v>
      </c>
      <c r="I46" s="216" t="s">
        <v>240</v>
      </c>
      <c r="J46" s="234" t="s">
        <v>241</v>
      </c>
      <c r="K46" s="233">
        <f>IF(J46="","",IF(J46="Muy Baja",0.2,IF(J46="Baja",0.4,IF(J46="Media",0.6,IF(J46="Alta",0.8,IF(J46="Muy Alta",1,))))))</f>
        <v>0.6</v>
      </c>
      <c r="L46" s="234" t="s">
        <v>147</v>
      </c>
      <c r="M46" s="233">
        <f>IF(L46="","",IF(L46="Leve",0.2,IF(L46="Menor",0.4,IF(L46="Moderado",0.6,IF(L46="Mayor",0.8,IF(L46="Catastrófico",1,))))))</f>
        <v>0.6</v>
      </c>
      <c r="N46" s="236" t="str">
        <f>IF(OR(AND(J46="Muy Baja",L46="Leve"),AND(J46="Muy Baja",L46="Menor"),AND(J46="Baja",L46="Leve")),"Bajo",IF(OR(AND(J46="Muy baja",L46="Moderado"),AND(J46="Baja",L46="Menor"),AND(J46="Baja",L46="Moderado"),AND(J46="Media",L46="Leve"),AND(J46="Media",L46="Menor"),AND(J46="Media",L46="Moderado"),AND(J46="Alta",L46="Leve"),AND(J46="Alta",L46="Menor")),"Moderado",IF(OR(AND(J46="Muy Baja",L46="Mayor"),AND(J46="Baja",L46="Mayor"),AND(J46="Media",L46="Mayor"),AND(J46="Alta",L46="Moderado"),AND(J46="Alta",L46="Mayor"),AND(J46="Muy Alta",L46="Leve"),AND(J46="Muy Alta",L46="Menor"),AND(J46="Muy Alta",L46="Moderado"),AND(J46="Muy Alta",L46="Mayor")),"Alto",IF(OR(AND(J46="Muy Baja",L46="Catastrófico"),AND(J46="Baja",L46="Catastrófico"),AND(J46="Media",L46="Catastrófico"),AND(J46="Alta",L46="Catastrófico"),AND(J46="Muy Alta",L46="Catastrófico")),"Extremo",""))))</f>
        <v>Moderado</v>
      </c>
      <c r="O46" s="123">
        <v>1</v>
      </c>
      <c r="P46" s="142" t="s">
        <v>314</v>
      </c>
      <c r="Q46" s="27" t="str">
        <f t="shared" ref="Q46:Q51" si="36">IF(OR(R46="Preventivo",R46="Detectivo"),"Probabilidad",IF(R46="Correctivo","Impacto",""))</f>
        <v>Probabilidad</v>
      </c>
      <c r="R46" s="96" t="s">
        <v>162</v>
      </c>
      <c r="S46" s="96" t="s">
        <v>151</v>
      </c>
      <c r="T46" s="28" t="str">
        <f t="shared" ref="T46:T51" si="37">IF(AND(R46="Preventivo",S46="Automático"),"50%",IF(AND(R46="Preventivo",S46="Manual"),"40%",IF(AND(R46="Detectivo",S46="Automático"),"40%",IF(AND(R46="Detectivo",S46="Manual"),"30%",IF(AND(R46="Correctivo",S46="Automático"),"35%",IF(AND(R46="Correctivo",S46="Manual"),"25%",""))))))</f>
        <v>40%</v>
      </c>
      <c r="U46" s="96" t="s">
        <v>152</v>
      </c>
      <c r="V46" s="96" t="s">
        <v>172</v>
      </c>
      <c r="W46" s="96" t="s">
        <v>154</v>
      </c>
      <c r="X46" s="140" t="s">
        <v>315</v>
      </c>
      <c r="Y46" s="82">
        <f>IFERROR(IF(Q46="Probabilidad",(K46-(+K46*T46)),IF(Q46="Impacto",K46,"")),"")</f>
        <v>0.36</v>
      </c>
      <c r="Z46" s="81" t="str">
        <f t="shared" si="29"/>
        <v>Baja</v>
      </c>
      <c r="AA46" s="28">
        <f>+Y46</f>
        <v>0.36</v>
      </c>
      <c r="AB46" s="81" t="str">
        <f>IFERROR(IF(AC46="","",IF(AC46&lt;=0.2,"Leve",IF(AC46&lt;=0.4,"Menor",IF(AC46&lt;=0.6,"Moderado",IF(AC46&lt;=0.8,"Mayor","Catastrófico"))))),"")</f>
        <v>Moderado</v>
      </c>
      <c r="AC46" s="28">
        <f>IFERROR(IF(Q46="Impacto",(M46-(+M46*T46)),IF(Q46="Probabilidad",M46,"")),"")</f>
        <v>0.6</v>
      </c>
      <c r="AD46" s="237" t="str">
        <f>IFERROR(IF(AE46=0,"",IF(AND(AE46&gt;0,AE46&lt;=0.2),"Muy Baja",IF(AE46&lt;=0.4,"Baja",IF(AE46&lt;=0.6,"Media",IF(AE46&lt;=0.8,"Alta","Muy Alta"))))),"")</f>
        <v>Muy Baja</v>
      </c>
      <c r="AE46" s="239">
        <f>MIN(Y46:Y51)</f>
        <v>4.6655999999999996E-2</v>
      </c>
      <c r="AF46" s="237" t="str">
        <f>IFERROR(IF(AG46=0,"",IF(AND(AG46&gt;0,AG46&lt;=0.2),"Leve",IF(AG46&lt;=0.4,"Menor",IF(AG46&lt;=0.6,"Moderado",IF(AG46&lt;=0.8,"Mayor","Catastrófico"))))),"")</f>
        <v>Moderado</v>
      </c>
      <c r="AG46" s="239">
        <f t="shared" ref="AG46" si="38">MIN(AC46:AC51)</f>
        <v>0.44999999999999996</v>
      </c>
      <c r="AH46" s="241" t="str">
        <f>IFERROR(IF(OR(AND(AD46="Muy Baja",AF46="Leve"),AND(AD46="Muy Baja",AF46="Menor"),AND(AD46="Baja",AF46="Leve")),"Bajo",IF(OR(AND(AD46="Muy Baja",AF46="Moderado"),AND(AD46="Baja",AF46="Menor"),AND(AD46="Baja",AF46="Moderado"),AND(AD46="Media",AF46="Leve"),AND(AD46="Media",AF46="Menor"),AND(AD46="Media",AF46="Moderado"),AND(AD46="Alta",AF46="Leve"),AND(AD46="Alta",AF46="Menor")),"Moderado",IF(OR(AND(AD46="Muy Baja",AF46="Mayor"),AND(AD46="Baja",AF46="Mayor"),AND(AD46="Media",AF46="Mayor"),AND(AD46="Alta",AF46="Moderado"),AND(AD46="Alta",AF46="Mayor"),AND(AD46="Muy Alta",AF46="Leve"),AND(AD46="Muy Alta",AF46="Menor"),AND(AD46="Muy Alta",AF46="Moderado"),AND(AD46="Muy Alta",AF46="Mayor")),"Alto",IF(OR(AND(AD46="Muy Baja",AF46="Catastrófico"),AND(AD46="Baja",AF46="Catastrófico"),AND(AD46="Media",AF46="Catastrófico"),AND(AD46="Alta",AF46="Catastrófico"),AND(AD46="Muy Alta",AF46="Catastrófico")),"Extremo","")))),"")</f>
        <v>Moderado</v>
      </c>
      <c r="AI46" s="247"/>
      <c r="AJ46" s="461"/>
      <c r="AK46" s="249" t="s">
        <v>316</v>
      </c>
      <c r="AL46" s="249"/>
      <c r="AM46" s="227" t="s">
        <v>317</v>
      </c>
      <c r="AN46" s="220" t="s">
        <v>318</v>
      </c>
      <c r="AO46" s="144"/>
      <c r="AP46" s="144"/>
      <c r="AQ46" s="144"/>
      <c r="AR46" s="144"/>
      <c r="AS46" s="144"/>
      <c r="AT46" s="144"/>
      <c r="AU46" s="144"/>
      <c r="AV46" s="144"/>
      <c r="AW46" s="144"/>
      <c r="AX46" s="144"/>
      <c r="AY46" s="144"/>
      <c r="AZ46" s="144"/>
      <c r="BA46" s="144"/>
      <c r="BB46" s="144"/>
      <c r="BC46" s="144"/>
      <c r="BD46" s="144"/>
      <c r="BE46" s="144"/>
      <c r="BF46" s="144"/>
      <c r="BG46" s="144"/>
      <c r="BH46" s="144"/>
    </row>
    <row r="47" spans="1:60" s="145" customFormat="1" ht="93" customHeight="1" x14ac:dyDescent="0.25">
      <c r="A47" s="243"/>
      <c r="B47" s="232"/>
      <c r="C47" s="232"/>
      <c r="D47" s="217"/>
      <c r="E47" s="217"/>
      <c r="F47" s="217"/>
      <c r="G47" s="245"/>
      <c r="H47" s="151" t="s">
        <v>319</v>
      </c>
      <c r="I47" s="217"/>
      <c r="J47" s="235"/>
      <c r="K47" s="233"/>
      <c r="L47" s="235"/>
      <c r="M47" s="233"/>
      <c r="N47" s="236"/>
      <c r="O47" s="123">
        <v>2</v>
      </c>
      <c r="P47" s="142" t="s">
        <v>320</v>
      </c>
      <c r="Q47" s="27" t="str">
        <f t="shared" si="36"/>
        <v>Probabilidad</v>
      </c>
      <c r="R47" s="96" t="s">
        <v>162</v>
      </c>
      <c r="S47" s="96" t="s">
        <v>151</v>
      </c>
      <c r="T47" s="28" t="str">
        <f t="shared" si="37"/>
        <v>40%</v>
      </c>
      <c r="U47" s="96" t="s">
        <v>190</v>
      </c>
      <c r="V47" s="96" t="s">
        <v>153</v>
      </c>
      <c r="W47" s="96" t="s">
        <v>154</v>
      </c>
      <c r="X47" s="140" t="s">
        <v>321</v>
      </c>
      <c r="Y47" s="82">
        <f>IFERROR(IF(AND(Q46="Probabilidad",Q47="Probabilidad"),(AA46-(+AA46*T47)),IF(Q47="Probabilidad",(K46-(+K46*T47)),IF(Q47="Impacto",AA46,""))),"")</f>
        <v>0.216</v>
      </c>
      <c r="Z47" s="81" t="str">
        <f t="shared" si="29"/>
        <v>Baja</v>
      </c>
      <c r="AA47" s="28">
        <f t="shared" ref="AA47:AA51" si="39">+Y47</f>
        <v>0.216</v>
      </c>
      <c r="AB47" s="81" t="str">
        <f t="shared" ref="AB47:AB51" si="40">IFERROR(IF(AC47="","",IF(AC47&lt;=0.2,"Leve",IF(AC47&lt;=0.4,"Menor",IF(AC47&lt;=0.6,"Moderado",IF(AC47&lt;=0.8,"Mayor","Catastrófico"))))),"")</f>
        <v>Moderado</v>
      </c>
      <c r="AC47" s="28">
        <f>IFERROR(IF(AND(Q46="Impacto",Q47="Impacto"),(AC46-(+AC46*T47)),IF(Q47="Impacto",($M$15-(+$M$15*T47)),IF(Q47="Probabilidad",AC46,""))),"")</f>
        <v>0.6</v>
      </c>
      <c r="AD47" s="238"/>
      <c r="AE47" s="240"/>
      <c r="AF47" s="238"/>
      <c r="AG47" s="240"/>
      <c r="AH47" s="242"/>
      <c r="AI47" s="248"/>
      <c r="AJ47" s="462"/>
      <c r="AK47" s="207"/>
      <c r="AL47" s="207"/>
      <c r="AM47" s="207"/>
      <c r="AN47" s="221"/>
      <c r="AO47" s="144"/>
      <c r="AP47" s="144"/>
      <c r="AQ47" s="144"/>
      <c r="AR47" s="144"/>
      <c r="AS47" s="144"/>
      <c r="AT47" s="144"/>
      <c r="AU47" s="144"/>
      <c r="AV47" s="144"/>
      <c r="AW47" s="144"/>
      <c r="AX47" s="144"/>
      <c r="AY47" s="144"/>
      <c r="AZ47" s="144"/>
      <c r="BA47" s="144"/>
      <c r="BB47" s="144"/>
      <c r="BC47" s="144"/>
      <c r="BD47" s="144"/>
      <c r="BE47" s="144"/>
      <c r="BF47" s="144"/>
      <c r="BG47" s="144"/>
      <c r="BH47" s="144"/>
    </row>
    <row r="48" spans="1:60" s="145" customFormat="1" ht="93" customHeight="1" x14ac:dyDescent="0.25">
      <c r="A48" s="243"/>
      <c r="B48" s="232"/>
      <c r="C48" s="232"/>
      <c r="D48" s="217"/>
      <c r="E48" s="217"/>
      <c r="F48" s="217"/>
      <c r="G48" s="245"/>
      <c r="H48" s="244" t="s">
        <v>322</v>
      </c>
      <c r="I48" s="217"/>
      <c r="J48" s="235"/>
      <c r="K48" s="233"/>
      <c r="L48" s="235"/>
      <c r="M48" s="233"/>
      <c r="N48" s="236"/>
      <c r="O48" s="123" t="s">
        <v>323</v>
      </c>
      <c r="P48" s="149" t="s">
        <v>324</v>
      </c>
      <c r="Q48" s="27" t="str">
        <f t="shared" si="36"/>
        <v>Probabilidad</v>
      </c>
      <c r="R48" s="96" t="s">
        <v>162</v>
      </c>
      <c r="S48" s="96" t="s">
        <v>151</v>
      </c>
      <c r="T48" s="28" t="str">
        <f t="shared" si="37"/>
        <v>40%</v>
      </c>
      <c r="U48" s="96" t="s">
        <v>190</v>
      </c>
      <c r="V48" s="96" t="s">
        <v>153</v>
      </c>
      <c r="W48" s="96" t="s">
        <v>154</v>
      </c>
      <c r="X48" s="123" t="s">
        <v>325</v>
      </c>
      <c r="Y48" s="126">
        <f>IFERROR(IF(AND(Q47="Probabilidad",Q48="Probabilidad"),(AA47-(+AA47*T48)),IF(AND(Q47="Impacto",Q48="Probabilidad"),(AC46-(+AC46*T48)),IF(Q48="Impacto",AA47,""))),"")</f>
        <v>0.12959999999999999</v>
      </c>
      <c r="Z48" s="81" t="str">
        <f t="shared" si="29"/>
        <v>Muy Baja</v>
      </c>
      <c r="AA48" s="28">
        <f t="shared" si="39"/>
        <v>0.12959999999999999</v>
      </c>
      <c r="AB48" s="81" t="str">
        <f t="shared" si="40"/>
        <v>Moderado</v>
      </c>
      <c r="AC48" s="28">
        <f>IFERROR(IF(AND(Q47="Impacto",Q48="Impacto"),(AC47-(+AC47*T48)),IF(AND(Q47="Probabilidad",Q48="Impacto"),(AC46-(+AC46*T48)),IF(Q48="Probabilidad",AC47,""))),"")</f>
        <v>0.6</v>
      </c>
      <c r="AD48" s="238"/>
      <c r="AE48" s="240"/>
      <c r="AF48" s="238"/>
      <c r="AG48" s="240"/>
      <c r="AH48" s="242"/>
      <c r="AI48" s="248"/>
      <c r="AJ48" s="462"/>
      <c r="AK48" s="207"/>
      <c r="AL48" s="207"/>
      <c r="AM48" s="207"/>
      <c r="AN48" s="221"/>
      <c r="AO48" s="144"/>
      <c r="AP48" s="144"/>
      <c r="AQ48" s="144"/>
      <c r="AR48" s="144"/>
      <c r="AS48" s="144"/>
      <c r="AT48" s="144"/>
      <c r="AU48" s="144"/>
      <c r="AV48" s="144"/>
      <c r="AW48" s="144"/>
      <c r="AX48" s="144"/>
      <c r="AY48" s="144"/>
      <c r="AZ48" s="144"/>
      <c r="BA48" s="144"/>
      <c r="BB48" s="144"/>
      <c r="BC48" s="144"/>
      <c r="BD48" s="144"/>
      <c r="BE48" s="144"/>
      <c r="BF48" s="144"/>
      <c r="BG48" s="144"/>
      <c r="BH48" s="144"/>
    </row>
    <row r="49" spans="1:60" s="145" customFormat="1" ht="93" customHeight="1" x14ac:dyDescent="0.25">
      <c r="A49" s="243"/>
      <c r="B49" s="232"/>
      <c r="C49" s="232"/>
      <c r="D49" s="217"/>
      <c r="E49" s="217"/>
      <c r="F49" s="217"/>
      <c r="G49" s="245"/>
      <c r="H49" s="246"/>
      <c r="I49" s="217"/>
      <c r="J49" s="235"/>
      <c r="K49" s="233"/>
      <c r="L49" s="235"/>
      <c r="M49" s="233"/>
      <c r="N49" s="236"/>
      <c r="O49" s="123" t="s">
        <v>326</v>
      </c>
      <c r="P49" s="142" t="s">
        <v>327</v>
      </c>
      <c r="Q49" s="27" t="str">
        <f t="shared" si="36"/>
        <v>Probabilidad</v>
      </c>
      <c r="R49" s="96" t="s">
        <v>162</v>
      </c>
      <c r="S49" s="96" t="s">
        <v>151</v>
      </c>
      <c r="T49" s="28" t="str">
        <f t="shared" si="37"/>
        <v>40%</v>
      </c>
      <c r="U49" s="96" t="s">
        <v>190</v>
      </c>
      <c r="V49" s="96" t="s">
        <v>153</v>
      </c>
      <c r="W49" s="96" t="s">
        <v>154</v>
      </c>
      <c r="X49" s="140" t="s">
        <v>328</v>
      </c>
      <c r="Y49" s="82">
        <f>IFERROR(IF(AND(Q48="Probabilidad",Q49="Probabilidad"),(AA48-(+AA48*T49)),IF(AND(Q48="Impacto",Q49="Probabilidad"),(#REF!-(+#REF!*T49)),IF(Q49="Impacto",AA48,""))),"")</f>
        <v>7.7759999999999996E-2</v>
      </c>
      <c r="Z49" s="81" t="str">
        <f t="shared" si="29"/>
        <v>Muy Baja</v>
      </c>
      <c r="AA49" s="28">
        <f t="shared" si="39"/>
        <v>7.7759999999999996E-2</v>
      </c>
      <c r="AB49" s="81" t="str">
        <f t="shared" si="40"/>
        <v>Moderado</v>
      </c>
      <c r="AC49" s="28">
        <f>IFERROR(IF(AND(Q48="Impacto",Q49="Impacto"),(AC48-(+AC48*T49)),IF(AND(Q48="Probabilidad",Q49="Impacto"),(#REF!-(+#REF!*T49)),IF(Q49="Probabilidad",AC48,""))),"")</f>
        <v>0.6</v>
      </c>
      <c r="AD49" s="238"/>
      <c r="AE49" s="240"/>
      <c r="AF49" s="238"/>
      <c r="AG49" s="240"/>
      <c r="AH49" s="242"/>
      <c r="AI49" s="248"/>
      <c r="AJ49" s="462"/>
      <c r="AK49" s="207"/>
      <c r="AL49" s="207"/>
      <c r="AM49" s="207"/>
      <c r="AN49" s="221"/>
      <c r="AO49" s="144"/>
      <c r="AP49" s="144"/>
      <c r="AQ49" s="144"/>
      <c r="AR49" s="144"/>
      <c r="AS49" s="144"/>
      <c r="AT49" s="144"/>
      <c r="AU49" s="144"/>
      <c r="AV49" s="144"/>
      <c r="AW49" s="144"/>
      <c r="AX49" s="144"/>
      <c r="AY49" s="144"/>
      <c r="AZ49" s="144"/>
      <c r="BA49" s="144"/>
      <c r="BB49" s="144"/>
      <c r="BC49" s="144"/>
      <c r="BD49" s="144"/>
      <c r="BE49" s="144"/>
      <c r="BF49" s="144"/>
      <c r="BG49" s="144"/>
      <c r="BH49" s="144"/>
    </row>
    <row r="50" spans="1:60" s="145" customFormat="1" ht="93" customHeight="1" x14ac:dyDescent="0.25">
      <c r="A50" s="243"/>
      <c r="B50" s="232"/>
      <c r="C50" s="232"/>
      <c r="D50" s="217"/>
      <c r="E50" s="217"/>
      <c r="F50" s="217"/>
      <c r="G50" s="245"/>
      <c r="H50" s="151" t="s">
        <v>329</v>
      </c>
      <c r="I50" s="217"/>
      <c r="J50" s="235"/>
      <c r="K50" s="233"/>
      <c r="L50" s="235"/>
      <c r="M50" s="233"/>
      <c r="N50" s="236"/>
      <c r="O50" s="123">
        <v>4</v>
      </c>
      <c r="P50" s="142" t="s">
        <v>330</v>
      </c>
      <c r="Q50" s="27" t="str">
        <f t="shared" si="36"/>
        <v>Probabilidad</v>
      </c>
      <c r="R50" s="96" t="s">
        <v>162</v>
      </c>
      <c r="S50" s="96" t="s">
        <v>151</v>
      </c>
      <c r="T50" s="28" t="str">
        <f t="shared" si="37"/>
        <v>40%</v>
      </c>
      <c r="U50" s="96" t="s">
        <v>190</v>
      </c>
      <c r="V50" s="96" t="s">
        <v>153</v>
      </c>
      <c r="W50" s="96" t="s">
        <v>154</v>
      </c>
      <c r="X50" s="140" t="s">
        <v>331</v>
      </c>
      <c r="Y50" s="126">
        <f>IFERROR(IF(AND(Q49="Probabilidad",Q50="Probabilidad"),(AA49-(+AA49*T50)),IF(AND(Q49="Impacto",Q50="Probabilidad"),(AA48-(+AA48*T50)),IF(Q50="Impacto",AA49,""))),"")</f>
        <v>4.6655999999999996E-2</v>
      </c>
      <c r="Z50" s="81" t="str">
        <f t="shared" si="29"/>
        <v>Muy Baja</v>
      </c>
      <c r="AA50" s="28">
        <f t="shared" si="39"/>
        <v>4.6655999999999996E-2</v>
      </c>
      <c r="AB50" s="81" t="str">
        <f t="shared" si="40"/>
        <v>Moderado</v>
      </c>
      <c r="AC50" s="28">
        <f>IFERROR(IF(AND(Q49="Impacto",Q50="Impacto"),(AC49-(+AC49*T50)),IF(AND(Q49="Probabilidad",Q50="Impacto"),(AC48-(+AC48*T50)),IF(Q50="Probabilidad",AC49,""))),"")</f>
        <v>0.6</v>
      </c>
      <c r="AD50" s="238"/>
      <c r="AE50" s="240"/>
      <c r="AF50" s="238"/>
      <c r="AG50" s="240"/>
      <c r="AH50" s="242"/>
      <c r="AI50" s="248"/>
      <c r="AJ50" s="462"/>
      <c r="AK50" s="207"/>
      <c r="AL50" s="207"/>
      <c r="AM50" s="207"/>
      <c r="AN50" s="221"/>
      <c r="AO50" s="144"/>
      <c r="AP50" s="144"/>
      <c r="AQ50" s="144"/>
      <c r="AR50" s="144"/>
      <c r="AS50" s="144"/>
      <c r="AT50" s="144"/>
      <c r="AU50" s="144"/>
      <c r="AV50" s="144"/>
      <c r="AW50" s="144"/>
      <c r="AX50" s="144"/>
      <c r="AY50" s="144"/>
      <c r="AZ50" s="144"/>
      <c r="BA50" s="144"/>
      <c r="BB50" s="144"/>
      <c r="BC50" s="144"/>
      <c r="BD50" s="144"/>
      <c r="BE50" s="144"/>
      <c r="BF50" s="144"/>
      <c r="BG50" s="144"/>
      <c r="BH50" s="144"/>
    </row>
    <row r="51" spans="1:60" s="145" customFormat="1" ht="93" customHeight="1" x14ac:dyDescent="0.25">
      <c r="A51" s="243"/>
      <c r="B51" s="232"/>
      <c r="C51" s="232"/>
      <c r="D51" s="218"/>
      <c r="E51" s="218"/>
      <c r="F51" s="218"/>
      <c r="G51" s="246"/>
      <c r="H51" s="151" t="s">
        <v>332</v>
      </c>
      <c r="I51" s="217"/>
      <c r="J51" s="235"/>
      <c r="K51" s="233"/>
      <c r="L51" s="235"/>
      <c r="M51" s="233"/>
      <c r="N51" s="236"/>
      <c r="O51" s="123">
        <v>5</v>
      </c>
      <c r="P51" s="142" t="s">
        <v>295</v>
      </c>
      <c r="Q51" s="27" t="str">
        <f t="shared" si="36"/>
        <v>Impacto</v>
      </c>
      <c r="R51" s="96" t="s">
        <v>179</v>
      </c>
      <c r="S51" s="96" t="s">
        <v>151</v>
      </c>
      <c r="T51" s="28" t="str">
        <f t="shared" si="37"/>
        <v>25%</v>
      </c>
      <c r="U51" s="96" t="s">
        <v>152</v>
      </c>
      <c r="V51" s="96" t="s">
        <v>172</v>
      </c>
      <c r="W51" s="96" t="s">
        <v>154</v>
      </c>
      <c r="X51" s="140" t="s">
        <v>296</v>
      </c>
      <c r="Y51" s="126">
        <f>IFERROR(IF(AND(Q50="Probabilidad",Q51="Probabilidad"),(AA50-(+AA50*T51)),IF(AND(Q50="Impacto",Q51="Probabilidad"),(AA49-(+AA49*T51)),IF(Q51="Impacto",AA50,""))),"")</f>
        <v>4.6655999999999996E-2</v>
      </c>
      <c r="Z51" s="81" t="str">
        <f t="shared" si="29"/>
        <v>Muy Baja</v>
      </c>
      <c r="AA51" s="28">
        <f t="shared" si="39"/>
        <v>4.6655999999999996E-2</v>
      </c>
      <c r="AB51" s="81" t="str">
        <f t="shared" si="40"/>
        <v>Moderado</v>
      </c>
      <c r="AC51" s="28">
        <f>IFERROR(IF(AND(Q50="Impacto",Q51="Impacto"),(AC50-(+AC50*T51)),IF(AND(Q50="Probabilidad",Q51="Impacto"),(AC49-(+AC49*T51)),IF(Q51="Probabilidad",AC50,""))),"")</f>
        <v>0.44999999999999996</v>
      </c>
      <c r="AD51" s="238"/>
      <c r="AE51" s="240"/>
      <c r="AF51" s="238"/>
      <c r="AG51" s="240"/>
      <c r="AH51" s="242"/>
      <c r="AI51" s="248"/>
      <c r="AJ51" s="463"/>
      <c r="AK51" s="208"/>
      <c r="AL51" s="208"/>
      <c r="AM51" s="208"/>
      <c r="AN51" s="222"/>
      <c r="AO51" s="144"/>
      <c r="AP51" s="144"/>
      <c r="AQ51" s="144"/>
      <c r="AR51" s="144"/>
      <c r="AS51" s="144"/>
      <c r="AT51" s="144"/>
      <c r="AU51" s="144"/>
      <c r="AV51" s="144"/>
      <c r="AW51" s="144"/>
      <c r="AX51" s="144"/>
      <c r="AY51" s="144"/>
      <c r="AZ51" s="144"/>
      <c r="BA51" s="144"/>
      <c r="BB51" s="144"/>
      <c r="BC51" s="144"/>
      <c r="BD51" s="144"/>
      <c r="BE51" s="144"/>
      <c r="BF51" s="144"/>
      <c r="BG51" s="144"/>
      <c r="BH51" s="144"/>
    </row>
    <row r="52" spans="1:60" ht="131.25" customHeight="1" x14ac:dyDescent="0.25">
      <c r="A52" s="255" t="s">
        <v>333</v>
      </c>
      <c r="B52" s="256" t="s">
        <v>334</v>
      </c>
      <c r="C52" s="256" t="s">
        <v>335</v>
      </c>
      <c r="D52" s="256" t="s">
        <v>336</v>
      </c>
      <c r="E52" s="256" t="s">
        <v>337</v>
      </c>
      <c r="F52" s="256" t="s">
        <v>338</v>
      </c>
      <c r="G52" s="257" t="s">
        <v>339</v>
      </c>
      <c r="H52" s="258" t="s">
        <v>340</v>
      </c>
      <c r="I52" s="260" t="s">
        <v>240</v>
      </c>
      <c r="J52" s="237" t="s">
        <v>341</v>
      </c>
      <c r="K52" s="233">
        <f>IF(J52="","",IF(J52="Muy Baja",0.2,IF(J52="Baja",0.4,IF(J52="Media",0.6,IF(J52="Alta",0.8,IF(J52="Muy Alta",1,))))))</f>
        <v>1</v>
      </c>
      <c r="L52" s="237" t="s">
        <v>170</v>
      </c>
      <c r="M52" s="233">
        <f>IF(L52="","",IF(L52="Leve",0.2,IF(L52="Menor",0.4,IF(L52="Moderado",0.6,IF(L52="Mayor",0.8,IF(L52="Catastrófico",1,))))))</f>
        <v>0.8</v>
      </c>
      <c r="N52" s="236" t="str">
        <f>IF(OR(AND(J52="Muy Baja",L52="Leve"),AND(J52="Muy Baja",L52="Menor"),AND(J52="Baja",L52="Leve")),"Bajo",IF(OR(AND(J52="Muy baja",L52="Moderado"),AND(J52="Baja",L52="Menor"),AND(J52="Baja",L52="Moderado"),AND(J52="Media",L52="Leve"),AND(J52="Media",L52="Menor"),AND(J52="Media",L52="Moderado"),AND(J52="Alta",L52="Leve"),AND(J52="Alta",L52="Menor")),"Moderado",IF(OR(AND(J52="Muy Baja",L52="Mayor"),AND(J52="Baja",L52="Mayor"),AND(J52="Media",L52="Mayor"),AND(J52="Alta",L52="Moderado"),AND(J52="Alta",L52="Mayor"),AND(J52="Muy Alta",L52="Leve"),AND(J52="Muy Alta",L52="Menor"),AND(J52="Muy Alta",L52="Moderado"),AND(J52="Muy Alta",L52="Mayor")),"Alto",IF(OR(AND(J52="Muy Baja",L52="Catastrófico"),AND(J52="Baja",L52="Catastrófico"),AND(J52="Media",L52="Catastrófico"),AND(J52="Alta",L52="Catastrófico"),AND(J52="Muy Alta",L52="Catastrófico")),"Extremo",""))))</f>
        <v>Alto</v>
      </c>
      <c r="O52" s="27" t="s">
        <v>342</v>
      </c>
      <c r="P52" s="104" t="s">
        <v>343</v>
      </c>
      <c r="Q52" s="27" t="str">
        <f>IF(OR(R52="Preventivo",R52="Detectivo"),"Probabilidad",IF(R52="Correctivo","Impacto",""))</f>
        <v>Probabilidad</v>
      </c>
      <c r="R52" s="96" t="s">
        <v>150</v>
      </c>
      <c r="S52" s="96" t="s">
        <v>151</v>
      </c>
      <c r="T52" s="28" t="str">
        <f>IF(AND(R52="Preventivo",S52="Automático"),"50%",IF(AND(R52="Preventivo",S52="Manual"),"40%",IF(AND(R52="Detectivo",S52="Automático"),"40%",IF(AND(R52="Detectivo",S52="Manual"),"30%",IF(AND(R52="Correctivo",S52="Automático"),"35%",IF(AND(R52="Correctivo",S52="Manual"),"25%",""))))))</f>
        <v>30%</v>
      </c>
      <c r="U52" s="96" t="s">
        <v>190</v>
      </c>
      <c r="V52" s="96" t="s">
        <v>153</v>
      </c>
      <c r="W52" s="96" t="s">
        <v>154</v>
      </c>
      <c r="X52" s="99" t="s">
        <v>344</v>
      </c>
      <c r="Y52" s="82">
        <f>IFERROR(IF(Q52="Probabilidad",(K52-(+K52*T52)),IF(Q52="Impacto",K52,"")),"")</f>
        <v>0.7</v>
      </c>
      <c r="Z52" s="81" t="str">
        <f t="shared" ref="Z52:Z55" si="41">IFERROR(IF(Y52="","",IF(Y52&lt;=0.2,"Muy Baja",IF(Y52&lt;=0.4,"Baja",IF(Y52&lt;=0.6,"Media",IF(Y52&lt;=0.8,"Alta","Muy Alta"))))),"")</f>
        <v>Alta</v>
      </c>
      <c r="AA52" s="28">
        <f>+Y52</f>
        <v>0.7</v>
      </c>
      <c r="AB52" s="81" t="str">
        <f>IFERROR(IF(AC52="","",IF(AC52&lt;=0.2,"Leve",IF(AC52&lt;=0.4,"Menor",IF(AC52&lt;=0.6,"Moderado",IF(AC52&lt;=0.8,"Mayor","Catastrófico"))))),"")</f>
        <v>Mayor</v>
      </c>
      <c r="AC52" s="28">
        <f>IFERROR(IF(Q52="Impacto",(M52-(+M52*T52)),IF(Q52="Probabilidad",M52,"")),"")</f>
        <v>0.8</v>
      </c>
      <c r="AD52" s="237" t="str">
        <f>IFERROR(IF(AE52=0,"",IF(AND(AE52&gt;0,AE52&lt;=0.2),"Muy Baja",IF(AE52&lt;=0.4,"Baja",IF(AE52&lt;=0.6,"Media",IF(AE52&lt;=0.8,"Alta","Muy Alta"))))),"")</f>
        <v>Muy Baja</v>
      </c>
      <c r="AE52" s="239">
        <f>MIN(Y52:Y57)</f>
        <v>9.0719999999999995E-2</v>
      </c>
      <c r="AF52" s="237" t="str">
        <f>IFERROR(IF(AG52=0,"",IF(AND(AG52&gt;0,AG52&lt;=0.2),"Leve",IF(AG52&lt;=0.4,"Menor",IF(AG52&lt;=0.6,"Moderado",IF(AG52&lt;=0.8,"Mayor","Catastrófico"))))),"")</f>
        <v>Moderado</v>
      </c>
      <c r="AG52" s="239">
        <f>MIN(AC52:AC57)</f>
        <v>0.60000000000000009</v>
      </c>
      <c r="AH52" s="241" t="str">
        <f>IFERROR(IF(OR(AND(AD52="Muy Baja",AF52="Leve"),AND(AD52="Muy Baja",AF52="Menor"),AND(AD52="Baja",AF52="Leve")),"Bajo",IF(OR(AND(AD52="Muy Baja",AF52="Moderado"),AND(AD52="Baja",AF52="Menor"),AND(AD52="Baja",AF52="Moderado"),AND(AD52="Media",AF52="Leve"),AND(AD52="Media",AF52="Menor"),AND(AD52="Media",AF52="Moderado"),AND(AD52="Alta",AF52="Leve"),AND(AD52="Alta",AF52="Menor")),"Moderado",IF(OR(AND(AD52="Muy Baja",AF52="Mayor"),AND(AD52="Baja",AF52="Mayor"),AND(AD52="Media",AF52="Mayor"),AND(AD52="Alta",AF52="Moderado"),AND(AD52="Alta",AF52="Mayor"),AND(AD52="Muy Alta",AF52="Leve"),AND(AD52="Muy Alta",AF52="Menor"),AND(AD52="Muy Alta",AF52="Moderado"),AND(AD52="Muy Alta",AF52="Mayor")),"Alto",IF(OR(AND(AD52="Muy Baja",AF52="Catastrófico"),AND(AD52="Baja",AF52="Catastrófico"),AND(AD52="Media",AF52="Catastrófico"),AND(AD52="Alta",AF52="Catastrófico"),AND(AD52="Muy Alta",AF52="Catastrófico")),"Extremo","")))),"")</f>
        <v>Moderado</v>
      </c>
      <c r="AI52" s="250" t="s">
        <v>156</v>
      </c>
      <c r="AJ52" s="252" t="s">
        <v>345</v>
      </c>
      <c r="AK52" s="214" t="s">
        <v>346</v>
      </c>
      <c r="AL52" s="212" t="s">
        <v>347</v>
      </c>
      <c r="AM52" s="214" t="s">
        <v>348</v>
      </c>
      <c r="AN52" s="216" t="s">
        <v>349</v>
      </c>
      <c r="AO52" s="83"/>
      <c r="AP52" s="83"/>
      <c r="AQ52" s="83"/>
      <c r="AR52" s="83"/>
      <c r="AS52" s="83"/>
      <c r="AT52" s="83"/>
      <c r="AU52" s="83"/>
      <c r="AV52" s="83"/>
      <c r="AW52" s="83"/>
    </row>
    <row r="53" spans="1:60" ht="70.5" customHeight="1" x14ac:dyDescent="0.25">
      <c r="A53" s="255"/>
      <c r="B53" s="256"/>
      <c r="C53" s="256"/>
      <c r="D53" s="256"/>
      <c r="E53" s="256"/>
      <c r="F53" s="256"/>
      <c r="G53" s="257"/>
      <c r="H53" s="259"/>
      <c r="I53" s="261"/>
      <c r="J53" s="238"/>
      <c r="K53" s="233"/>
      <c r="L53" s="238"/>
      <c r="M53" s="233"/>
      <c r="N53" s="236"/>
      <c r="O53" s="27" t="s">
        <v>160</v>
      </c>
      <c r="P53" s="104" t="s">
        <v>350</v>
      </c>
      <c r="Q53" s="27" t="str">
        <f>IF(OR(R53="Preventivo",R53="Detectivo"),"Probabilidad",IF(R53="Correctivo","Impacto",""))</f>
        <v>Probabilidad</v>
      </c>
      <c r="R53" s="96" t="s">
        <v>162</v>
      </c>
      <c r="S53" s="96" t="s">
        <v>151</v>
      </c>
      <c r="T53" s="28" t="str">
        <f t="shared" ref="T53:T57" si="42">IF(AND(R53="Preventivo",S53="Automático"),"50%",IF(AND(R53="Preventivo",S53="Manual"),"40%",IF(AND(R53="Detectivo",S53="Automático"),"40%",IF(AND(R53="Detectivo",S53="Manual"),"30%",IF(AND(R53="Correctivo",S53="Automático"),"35%",IF(AND(R53="Correctivo",S53="Manual"),"25%",""))))))</f>
        <v>40%</v>
      </c>
      <c r="U53" s="96" t="s">
        <v>152</v>
      </c>
      <c r="V53" s="96" t="s">
        <v>153</v>
      </c>
      <c r="W53" s="96" t="s">
        <v>154</v>
      </c>
      <c r="X53" s="99" t="s">
        <v>351</v>
      </c>
      <c r="Y53" s="82">
        <f>IFERROR(IF(AND(Q52="Probabilidad",Q53="Probabilidad"),(AA52-(+AA52*T53)),IF(Q53="Probabilidad",(K52-(+K52*T53)),IF(Q53="Impacto",AA52,""))),"")</f>
        <v>0.42</v>
      </c>
      <c r="Z53" s="81" t="str">
        <f t="shared" si="41"/>
        <v>Media</v>
      </c>
      <c r="AA53" s="28">
        <f t="shared" ref="AA53:AA55" si="43">+Y53</f>
        <v>0.42</v>
      </c>
      <c r="AB53" s="81" t="str">
        <f t="shared" ref="AB53:AB55" si="44">IFERROR(IF(AC53="","",IF(AC53&lt;=0.2,"Leve",IF(AC53&lt;=0.4,"Menor",IF(AC53&lt;=0.6,"Moderado",IF(AC53&lt;=0.8,"Mayor","Catastrófico"))))),"")</f>
        <v>Mayor</v>
      </c>
      <c r="AC53" s="28">
        <f>IFERROR(IF(AND(Q52="Impacto",Q53="Impacto"),(AC52-(+AC52*T53)),IF(Q53="Impacto",(#REF!-(+#REF!*T53)),IF(Q53="Probabilidad",AC52,""))),"")</f>
        <v>0.8</v>
      </c>
      <c r="AD53" s="238"/>
      <c r="AE53" s="240"/>
      <c r="AF53" s="238"/>
      <c r="AG53" s="240"/>
      <c r="AH53" s="242"/>
      <c r="AI53" s="251"/>
      <c r="AJ53" s="253"/>
      <c r="AK53" s="215"/>
      <c r="AL53" s="215"/>
      <c r="AM53" s="215"/>
      <c r="AN53" s="217"/>
      <c r="AO53" s="83"/>
      <c r="AP53" s="83"/>
      <c r="AQ53" s="83"/>
      <c r="AR53" s="83"/>
      <c r="AS53" s="83"/>
      <c r="AT53" s="83"/>
      <c r="AU53" s="83"/>
      <c r="AV53" s="83"/>
      <c r="AW53" s="83"/>
    </row>
    <row r="54" spans="1:60" ht="108.75" customHeight="1" x14ac:dyDescent="0.25">
      <c r="A54" s="255"/>
      <c r="B54" s="256"/>
      <c r="C54" s="256"/>
      <c r="D54" s="256"/>
      <c r="E54" s="256"/>
      <c r="F54" s="256"/>
      <c r="G54" s="257"/>
      <c r="H54" s="258" t="s">
        <v>352</v>
      </c>
      <c r="I54" s="261"/>
      <c r="J54" s="238"/>
      <c r="K54" s="233"/>
      <c r="L54" s="238"/>
      <c r="M54" s="233"/>
      <c r="N54" s="236"/>
      <c r="O54" s="27" t="s">
        <v>353</v>
      </c>
      <c r="P54" s="104" t="s">
        <v>354</v>
      </c>
      <c r="Q54" s="27" t="str">
        <f>IF(OR(R54="Preventivo",R54="Detectivo"),"Probabilidad",IF(R54="Correctivo","Impacto",""))</f>
        <v>Probabilidad</v>
      </c>
      <c r="R54" s="96" t="s">
        <v>162</v>
      </c>
      <c r="S54" s="96" t="s">
        <v>151</v>
      </c>
      <c r="T54" s="28" t="str">
        <f t="shared" si="42"/>
        <v>40%</v>
      </c>
      <c r="U54" s="96" t="s">
        <v>190</v>
      </c>
      <c r="V54" s="96" t="s">
        <v>153</v>
      </c>
      <c r="W54" s="96" t="s">
        <v>154</v>
      </c>
      <c r="X54" s="99" t="s">
        <v>355</v>
      </c>
      <c r="Y54" s="82">
        <f>IFERROR(IF(AND(Q53="Probabilidad",Q54="Probabilidad"),(AA53-(+AA53*T54)),IF(AND(Q53="Impacto",Q54="Probabilidad"),(AA52-(+AA52*T54)),IF(Q54="Impacto",AA53,""))),"")</f>
        <v>0.252</v>
      </c>
      <c r="Z54" s="81" t="str">
        <f t="shared" si="41"/>
        <v>Baja</v>
      </c>
      <c r="AA54" s="28">
        <f t="shared" si="43"/>
        <v>0.252</v>
      </c>
      <c r="AB54" s="81" t="str">
        <f t="shared" si="44"/>
        <v>Mayor</v>
      </c>
      <c r="AC54" s="28">
        <f>IFERROR(IF(AND(Q53="Impacto",Q54="Impacto"),(AC53-(+AC53*T54)),IF(AND(Q53="Probabilidad",Q54="Impacto"),(AC52-(+AC52*T54)),IF(Q54="Probabilidad",AC53,""))),"")</f>
        <v>0.8</v>
      </c>
      <c r="AD54" s="238"/>
      <c r="AE54" s="240"/>
      <c r="AF54" s="238"/>
      <c r="AG54" s="240"/>
      <c r="AH54" s="242"/>
      <c r="AI54" s="251"/>
      <c r="AJ54" s="253"/>
      <c r="AK54" s="215"/>
      <c r="AL54" s="215"/>
      <c r="AM54" s="215"/>
      <c r="AN54" s="217"/>
      <c r="AO54" s="83"/>
      <c r="AP54" s="83"/>
      <c r="AQ54" s="83"/>
      <c r="AR54" s="83"/>
      <c r="AS54" s="83"/>
      <c r="AT54" s="83"/>
      <c r="AU54" s="83"/>
      <c r="AV54" s="83"/>
      <c r="AW54" s="83"/>
    </row>
    <row r="55" spans="1:60" ht="125.4" customHeight="1" x14ac:dyDescent="0.25">
      <c r="A55" s="255"/>
      <c r="B55" s="256"/>
      <c r="C55" s="256"/>
      <c r="D55" s="256"/>
      <c r="E55" s="256"/>
      <c r="F55" s="256"/>
      <c r="G55" s="257"/>
      <c r="H55" s="351"/>
      <c r="I55" s="261"/>
      <c r="J55" s="238"/>
      <c r="K55" s="233"/>
      <c r="L55" s="238"/>
      <c r="M55" s="233"/>
      <c r="N55" s="236"/>
      <c r="O55" s="27" t="s">
        <v>356</v>
      </c>
      <c r="P55" s="104" t="s">
        <v>357</v>
      </c>
      <c r="Q55" s="27" t="str">
        <f t="shared" ref="Q55:Q65" si="45">IF(OR(R55="Preventivo",R55="Detectivo"),"Probabilidad",IF(R55="Correctivo","Impacto",""))</f>
        <v>Probabilidad</v>
      </c>
      <c r="R55" s="96" t="s">
        <v>162</v>
      </c>
      <c r="S55" s="96" t="s">
        <v>151</v>
      </c>
      <c r="T55" s="28" t="str">
        <f t="shared" si="42"/>
        <v>40%</v>
      </c>
      <c r="U55" s="96" t="s">
        <v>190</v>
      </c>
      <c r="V55" s="96" t="s">
        <v>153</v>
      </c>
      <c r="W55" s="96" t="s">
        <v>154</v>
      </c>
      <c r="X55" s="99" t="s">
        <v>358</v>
      </c>
      <c r="Y55" s="82">
        <f>IFERROR(IF(AND(Q54="Probabilidad",Q55="Probabilidad"),(AA54-(+AA54*T55)),IF(AND(Q54="Impacto",Q55="Probabilidad"),(AA53-(+AA53*T55)),IF(Q55="Impacto",AA54,""))),"")</f>
        <v>0.1512</v>
      </c>
      <c r="Z55" s="81" t="str">
        <f t="shared" si="41"/>
        <v>Muy Baja</v>
      </c>
      <c r="AA55" s="28">
        <f t="shared" si="43"/>
        <v>0.1512</v>
      </c>
      <c r="AB55" s="81" t="str">
        <f t="shared" si="44"/>
        <v>Mayor</v>
      </c>
      <c r="AC55" s="28">
        <f>IFERROR(IF(AND(Q54="Impacto",Q55="Impacto"),(AC54-(+AC54*T55)),IF(AND(Q54="Probabilidad",Q55="Impacto"),(AC53-(+AC53*T55)),IF(Q55="Probabilidad",AC54,""))),"")</f>
        <v>0.8</v>
      </c>
      <c r="AD55" s="238"/>
      <c r="AE55" s="240"/>
      <c r="AF55" s="238"/>
      <c r="AG55" s="240"/>
      <c r="AH55" s="242"/>
      <c r="AI55" s="251"/>
      <c r="AJ55" s="253"/>
      <c r="AK55" s="215"/>
      <c r="AL55" s="215"/>
      <c r="AM55" s="215"/>
      <c r="AN55" s="217"/>
      <c r="AO55" s="83"/>
      <c r="AP55" s="83"/>
      <c r="AQ55" s="83"/>
      <c r="AR55" s="83"/>
      <c r="AS55" s="83"/>
      <c r="AT55" s="83"/>
      <c r="AU55" s="83"/>
      <c r="AV55" s="83"/>
      <c r="AW55" s="83"/>
    </row>
    <row r="56" spans="1:60" ht="125.4" customHeight="1" x14ac:dyDescent="0.25">
      <c r="A56" s="255"/>
      <c r="B56" s="256"/>
      <c r="C56" s="256"/>
      <c r="D56" s="256"/>
      <c r="E56" s="256"/>
      <c r="F56" s="256"/>
      <c r="G56" s="257"/>
      <c r="H56" s="351"/>
      <c r="I56" s="261"/>
      <c r="J56" s="238"/>
      <c r="K56" s="233"/>
      <c r="L56" s="238"/>
      <c r="M56" s="233"/>
      <c r="N56" s="236"/>
      <c r="O56" s="27" t="s">
        <v>359</v>
      </c>
      <c r="P56" s="104" t="s">
        <v>360</v>
      </c>
      <c r="Q56" s="27" t="str">
        <f t="shared" ref="Q56" si="46">IF(OR(R56="Preventivo",R56="Detectivo"),"Probabilidad",IF(R56="Correctivo","Impacto",""))</f>
        <v>Probabilidad</v>
      </c>
      <c r="R56" s="96" t="s">
        <v>162</v>
      </c>
      <c r="S56" s="96" t="s">
        <v>151</v>
      </c>
      <c r="T56" s="28" t="str">
        <f t="shared" ref="T56" si="47">IF(AND(R56="Preventivo",S56="Automático"),"50%",IF(AND(R56="Preventivo",S56="Manual"),"40%",IF(AND(R56="Detectivo",S56="Automático"),"40%",IF(AND(R56="Detectivo",S56="Manual"),"30%",IF(AND(R56="Correctivo",S56="Automático"),"35%",IF(AND(R56="Correctivo",S56="Manual"),"25%",""))))))</f>
        <v>40%</v>
      </c>
      <c r="U56" s="96" t="s">
        <v>190</v>
      </c>
      <c r="V56" s="96" t="s">
        <v>153</v>
      </c>
      <c r="W56" s="96" t="s">
        <v>154</v>
      </c>
      <c r="X56" s="99" t="s">
        <v>361</v>
      </c>
      <c r="Y56" s="82">
        <f t="shared" ref="Y56:Y57" si="48">IFERROR(IF(AND(Q55="Probabilidad",Q56="Probabilidad"),(AA55-(+AA55*T56)),IF(AND(Q55="Impacto",Q56="Probabilidad"),(AA54-(+AA54*T56)),IF(Q56="Impacto",AA55,""))),"")</f>
        <v>9.0719999999999995E-2</v>
      </c>
      <c r="Z56" s="81" t="str">
        <f t="shared" ref="Z56:Z74" si="49">IFERROR(IF(Y56="","",IF(Y56&lt;=0.2,"Muy Baja",IF(Y56&lt;=0.4,"Baja",IF(Y56&lt;=0.6,"Media",IF(Y56&lt;=0.8,"Alta","Muy Alta"))))),"")</f>
        <v>Muy Baja</v>
      </c>
      <c r="AA56" s="28">
        <f t="shared" ref="AA56:AA57" si="50">+Y56</f>
        <v>9.0719999999999995E-2</v>
      </c>
      <c r="AB56" s="81" t="str">
        <f t="shared" ref="AB56:AB57" si="51">IFERROR(IF(AC56="","",IF(AC56&lt;=0.2,"Leve",IF(AC56&lt;=0.4,"Menor",IF(AC56&lt;=0.6,"Moderado",IF(AC56&lt;=0.8,"Mayor","Catastrófico"))))),"")</f>
        <v>Mayor</v>
      </c>
      <c r="AC56" s="28">
        <f t="shared" ref="AC56:AC57" si="52">IFERROR(IF(AND(Q55="Impacto",Q56="Impacto"),(AC55-(+AC55*T56)),IF(AND(Q55="Probabilidad",Q56="Impacto"),(AC54-(+AC54*T56)),IF(Q56="Probabilidad",AC55,""))),"")</f>
        <v>0.8</v>
      </c>
      <c r="AD56" s="238"/>
      <c r="AE56" s="240"/>
      <c r="AF56" s="238"/>
      <c r="AG56" s="240"/>
      <c r="AH56" s="242"/>
      <c r="AI56" s="251"/>
      <c r="AJ56" s="253"/>
      <c r="AK56" s="215"/>
      <c r="AL56" s="215"/>
      <c r="AM56" s="215"/>
      <c r="AN56" s="217"/>
      <c r="AO56" s="83"/>
      <c r="AP56" s="83"/>
      <c r="AQ56" s="83"/>
      <c r="AR56" s="83"/>
      <c r="AS56" s="83"/>
      <c r="AT56" s="83"/>
      <c r="AU56" s="83"/>
      <c r="AV56" s="83"/>
      <c r="AW56" s="83"/>
    </row>
    <row r="57" spans="1:60" ht="195" customHeight="1" x14ac:dyDescent="0.25">
      <c r="A57" s="255"/>
      <c r="B57" s="256"/>
      <c r="C57" s="256"/>
      <c r="D57" s="256"/>
      <c r="E57" s="256"/>
      <c r="F57" s="256"/>
      <c r="G57" s="257"/>
      <c r="H57" s="114"/>
      <c r="I57" s="261"/>
      <c r="J57" s="238"/>
      <c r="K57" s="233"/>
      <c r="L57" s="238"/>
      <c r="M57" s="233"/>
      <c r="N57" s="236"/>
      <c r="O57" s="27">
        <v>3</v>
      </c>
      <c r="P57" s="104" t="s">
        <v>362</v>
      </c>
      <c r="Q57" s="27" t="str">
        <f t="shared" si="45"/>
        <v>Impacto</v>
      </c>
      <c r="R57" s="96" t="s">
        <v>179</v>
      </c>
      <c r="S57" s="96" t="s">
        <v>151</v>
      </c>
      <c r="T57" s="28" t="str">
        <f t="shared" si="42"/>
        <v>25%</v>
      </c>
      <c r="U57" s="96" t="s">
        <v>152</v>
      </c>
      <c r="V57" s="96" t="s">
        <v>172</v>
      </c>
      <c r="W57" s="96" t="s">
        <v>154</v>
      </c>
      <c r="X57" s="116" t="s">
        <v>363</v>
      </c>
      <c r="Y57" s="82">
        <f t="shared" si="48"/>
        <v>9.0719999999999995E-2</v>
      </c>
      <c r="Z57" s="81" t="str">
        <f t="shared" si="49"/>
        <v>Muy Baja</v>
      </c>
      <c r="AA57" s="28">
        <f t="shared" si="50"/>
        <v>9.0719999999999995E-2</v>
      </c>
      <c r="AB57" s="81" t="str">
        <f t="shared" si="51"/>
        <v>Moderado</v>
      </c>
      <c r="AC57" s="28">
        <f t="shared" si="52"/>
        <v>0.60000000000000009</v>
      </c>
      <c r="AD57" s="238"/>
      <c r="AE57" s="240"/>
      <c r="AF57" s="238"/>
      <c r="AG57" s="240"/>
      <c r="AH57" s="242"/>
      <c r="AI57" s="251"/>
      <c r="AJ57" s="254"/>
      <c r="AK57" s="213"/>
      <c r="AL57" s="213"/>
      <c r="AM57" s="213"/>
      <c r="AN57" s="218"/>
      <c r="AO57" s="83"/>
      <c r="AP57" s="83"/>
      <c r="AQ57" s="83"/>
      <c r="AR57" s="83"/>
      <c r="AS57" s="83"/>
      <c r="AT57" s="83"/>
      <c r="AU57" s="83"/>
      <c r="AV57" s="83"/>
      <c r="AW57" s="83"/>
    </row>
    <row r="58" spans="1:60" s="138" customFormat="1" ht="62.4" customHeight="1" x14ac:dyDescent="0.3">
      <c r="A58" s="291" t="s">
        <v>364</v>
      </c>
      <c r="B58" s="282" t="s">
        <v>365</v>
      </c>
      <c r="C58" s="282" t="s">
        <v>335</v>
      </c>
      <c r="D58" s="282" t="s">
        <v>366</v>
      </c>
      <c r="E58" s="282" t="s">
        <v>367</v>
      </c>
      <c r="F58" s="282" t="s">
        <v>368</v>
      </c>
      <c r="G58" s="282" t="s">
        <v>369</v>
      </c>
      <c r="H58" s="132" t="s">
        <v>370</v>
      </c>
      <c r="I58" s="282" t="s">
        <v>145</v>
      </c>
      <c r="J58" s="237" t="s">
        <v>146</v>
      </c>
      <c r="K58" s="270">
        <f>IF(J58="","",IF(J58="Muy Baja",0.2,IF(J58="Baja",0.4,IF(J58="Media",0.6,IF(J58="Alta",0.8,IF(J58="Muy Alta",1,))))))</f>
        <v>0.8</v>
      </c>
      <c r="L58" s="237" t="s">
        <v>147</v>
      </c>
      <c r="M58" s="270">
        <f>IF(L58="","",IF(L58="Leve",0.2,IF(L58="Menor",0.4,IF(L58="Moderado",0.6,IF(L58="Mayor",0.8,IF(L58="Catastrófico",1,))))))</f>
        <v>0.6</v>
      </c>
      <c r="N58" s="241"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133"/>
      <c r="P58" s="134" t="s">
        <v>371</v>
      </c>
      <c r="Q58" s="134" t="str">
        <f t="shared" si="45"/>
        <v>Probabilidad</v>
      </c>
      <c r="R58" s="130" t="s">
        <v>150</v>
      </c>
      <c r="S58" s="130" t="s">
        <v>372</v>
      </c>
      <c r="T58" s="28" t="str">
        <f>IF(AND(R58="Preventivo",S58="Automático"),"50%",IF(AND(R58="Preventivo",S58="Manual"),"40%",IF(AND(R58="Detectivo",S58="Automático"),"40%",IF(AND(R58="Detectivo",S58="Manual"),"30%",IF(AND(R58="Correctivo",S58="Automático"),"35%",IF(AND(R58="Correctivo",S58="Manual"),"25%",""))))))</f>
        <v>30%</v>
      </c>
      <c r="U58" s="96" t="s">
        <v>152</v>
      </c>
      <c r="V58" s="96" t="s">
        <v>172</v>
      </c>
      <c r="W58" s="96" t="s">
        <v>154</v>
      </c>
      <c r="X58" s="135" t="s">
        <v>373</v>
      </c>
      <c r="Y58" s="126">
        <f>IFERROR(IF(Q58="Probabilidad",(K58-(+K58*T58)),IF(Q58="Impacto",K58,"")),"")</f>
        <v>0.56000000000000005</v>
      </c>
      <c r="Z58" s="81" t="str">
        <f t="shared" si="49"/>
        <v>Media</v>
      </c>
      <c r="AA58" s="28">
        <f>+Y58</f>
        <v>0.56000000000000005</v>
      </c>
      <c r="AB58" s="81" t="str">
        <f>IFERROR(IF(AC58="","",IF(AC58&lt;=0.2,"Leve",IF(AC58&lt;=0.4,"Menor",IF(AC58&lt;=0.6,"Moderado",IF(AC58&lt;=0.8,"Mayor","Catastrófico"))))),"")</f>
        <v>Moderado</v>
      </c>
      <c r="AC58" s="28">
        <f>IFERROR(IF(Q58="Impacto",(M58-(+M58*T58)),IF(Q58="Probabilidad",M58,"")),"")</f>
        <v>0.6</v>
      </c>
      <c r="AD58" s="237" t="str">
        <f>IFERROR(IF(AE58=0,"",IF(AND(AE58&gt;0,AE58&lt;=0.2),"Muy Baja",IF(AE58&lt;=0.4,"Baja",IF(AE58&lt;=0.6,"Media",IF(AE58&lt;=0.8,"Alta","Muy Alta"))))),"")</f>
        <v>Baja</v>
      </c>
      <c r="AE58" s="239">
        <f>MIN(Y58:Y59)</f>
        <v>0.33600000000000002</v>
      </c>
      <c r="AF58" s="237" t="str">
        <f>IFERROR(IF(AG58=0,"",IF(AND(AG58&gt;0,AG58&lt;=0.2),"Leve",IF(AG58&lt;=0.4,"Menor",IF(AG58&lt;=0.6,"Moderado",IF(AG58&lt;=0.8,"Mayor","Catastrófico"))))),"")</f>
        <v>Moderado</v>
      </c>
      <c r="AG58" s="239">
        <f>MIN(AC58:AC59)</f>
        <v>0.6</v>
      </c>
      <c r="AH58" s="241"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267" t="s">
        <v>156</v>
      </c>
      <c r="AJ58" s="136" t="s">
        <v>374</v>
      </c>
      <c r="AK58" s="219" t="s">
        <v>375</v>
      </c>
      <c r="AL58" s="212"/>
      <c r="AM58" s="219" t="s">
        <v>376</v>
      </c>
      <c r="AN58" s="216" t="s">
        <v>377</v>
      </c>
      <c r="AO58" s="137"/>
      <c r="AP58" s="137"/>
      <c r="AQ58" s="137"/>
      <c r="AR58" s="137"/>
      <c r="AS58" s="137"/>
      <c r="AT58" s="137"/>
      <c r="AU58" s="137"/>
      <c r="AV58" s="137"/>
      <c r="AW58" s="137"/>
      <c r="AX58" s="137"/>
      <c r="AY58" s="137"/>
    </row>
    <row r="59" spans="1:60" s="138" customFormat="1" ht="56.4" customHeight="1" x14ac:dyDescent="0.3">
      <c r="A59" s="291"/>
      <c r="B59" s="282"/>
      <c r="C59" s="282"/>
      <c r="D59" s="282"/>
      <c r="E59" s="282"/>
      <c r="F59" s="282"/>
      <c r="G59" s="283"/>
      <c r="H59" s="132" t="s">
        <v>378</v>
      </c>
      <c r="I59" s="282"/>
      <c r="J59" s="238"/>
      <c r="K59" s="271"/>
      <c r="L59" s="238"/>
      <c r="M59" s="271"/>
      <c r="N59" s="242"/>
      <c r="O59" s="133"/>
      <c r="P59" s="134" t="s">
        <v>379</v>
      </c>
      <c r="Q59" s="134" t="str">
        <f t="shared" si="45"/>
        <v>Probabilidad</v>
      </c>
      <c r="R59" s="96" t="s">
        <v>162</v>
      </c>
      <c r="S59" s="130" t="s">
        <v>372</v>
      </c>
      <c r="T59" s="28" t="str">
        <f t="shared" ref="T59:T61" si="53">IF(AND(R59="Preventivo",S59="Automático"),"50%",IF(AND(R59="Preventivo",S59="Manual"),"40%",IF(AND(R59="Detectivo",S59="Automático"),"40%",IF(AND(R59="Detectivo",S59="Manual"),"30%",IF(AND(R59="Correctivo",S59="Automático"),"35%",IF(AND(R59="Correctivo",S59="Manual"),"25%",""))))))</f>
        <v>40%</v>
      </c>
      <c r="U59" s="96" t="s">
        <v>152</v>
      </c>
      <c r="V59" s="96" t="s">
        <v>172</v>
      </c>
      <c r="W59" s="96" t="s">
        <v>154</v>
      </c>
      <c r="X59" s="131" t="s">
        <v>380</v>
      </c>
      <c r="Y59" s="126">
        <f>IFERROR(IF(AND(Q58="Probabilidad",Q59="Probabilidad"),(AA58-(+AA58*T59)),IF(Q59="Probabilidad",(K58-(+K58*T59)),IF(Q59="Impacto",AA58,""))),"")</f>
        <v>0.33600000000000002</v>
      </c>
      <c r="Z59" s="81" t="str">
        <f t="shared" si="49"/>
        <v>Baja</v>
      </c>
      <c r="AA59" s="28">
        <f t="shared" ref="AA59:AA61" si="54">+Y59</f>
        <v>0.33600000000000002</v>
      </c>
      <c r="AB59" s="81" t="str">
        <f t="shared" ref="AB59:AB61" si="55">IFERROR(IF(AC59="","",IF(AC59&lt;=0.2,"Leve",IF(AC59&lt;=0.4,"Menor",IF(AC59&lt;=0.6,"Moderado",IF(AC59&lt;=0.8,"Mayor","Catastrófico"))))),"")</f>
        <v>Moderado</v>
      </c>
      <c r="AC59" s="28">
        <f>IFERROR(IF(AND(Q58="Impacto",Q59="Impacto"),(AC58-(+AC58*T59)),IF(Q59="Impacto",(#REF!-(+#REF!*T59)),IF(Q59="Probabilidad",AC58,""))),"")</f>
        <v>0.6</v>
      </c>
      <c r="AD59" s="238"/>
      <c r="AE59" s="240"/>
      <c r="AF59" s="238"/>
      <c r="AG59" s="240"/>
      <c r="AH59" s="242"/>
      <c r="AI59" s="268"/>
      <c r="AJ59" s="136" t="s">
        <v>381</v>
      </c>
      <c r="AK59" s="215"/>
      <c r="AL59" s="215"/>
      <c r="AM59" s="215"/>
      <c r="AN59" s="217"/>
      <c r="AO59" s="137"/>
      <c r="AP59" s="137"/>
      <c r="AQ59" s="137"/>
      <c r="AR59" s="137"/>
      <c r="AS59" s="137"/>
      <c r="AT59" s="137"/>
      <c r="AU59" s="137"/>
      <c r="AV59" s="137"/>
      <c r="AW59" s="137"/>
      <c r="AX59" s="137"/>
      <c r="AY59" s="137"/>
    </row>
    <row r="60" spans="1:60" s="138" customFormat="1" ht="32.4" customHeight="1" x14ac:dyDescent="0.3">
      <c r="A60" s="291"/>
      <c r="B60" s="282"/>
      <c r="C60" s="282"/>
      <c r="D60" s="282"/>
      <c r="E60" s="282"/>
      <c r="F60" s="282"/>
      <c r="G60" s="283"/>
      <c r="H60" s="132" t="s">
        <v>382</v>
      </c>
      <c r="I60" s="282"/>
      <c r="J60" s="238"/>
      <c r="K60" s="271"/>
      <c r="L60" s="238"/>
      <c r="M60" s="271"/>
      <c r="N60" s="242"/>
      <c r="O60" s="133"/>
      <c r="P60" s="134" t="s">
        <v>383</v>
      </c>
      <c r="Q60" s="134" t="str">
        <f t="shared" si="45"/>
        <v>Probabilidad</v>
      </c>
      <c r="R60" s="96" t="s">
        <v>162</v>
      </c>
      <c r="S60" s="130" t="s">
        <v>372</v>
      </c>
      <c r="T60" s="28" t="str">
        <f t="shared" si="53"/>
        <v>40%</v>
      </c>
      <c r="U60" s="96" t="s">
        <v>152</v>
      </c>
      <c r="V60" s="96" t="s">
        <v>172</v>
      </c>
      <c r="W60" s="96" t="s">
        <v>198</v>
      </c>
      <c r="X60" s="135" t="s">
        <v>269</v>
      </c>
      <c r="Y60" s="126">
        <f>IFERROR(IF(AND(Q59="Probabilidad",Q60="Probabilidad"),(AA59-(+AA59*T60)),IF(AND(Q59="Impacto",Q60="Probabilidad"),(AA58-(+AA58*T60)),IF(Q60="Impacto",AA59,""))),"")</f>
        <v>0.2016</v>
      </c>
      <c r="Z60" s="81" t="str">
        <f t="shared" si="49"/>
        <v>Baja</v>
      </c>
      <c r="AA60" s="28">
        <f t="shared" si="54"/>
        <v>0.2016</v>
      </c>
      <c r="AB60" s="81" t="str">
        <f t="shared" si="55"/>
        <v>Moderado</v>
      </c>
      <c r="AC60" s="28">
        <f>IFERROR(IF(AND(Q59="Impacto",Q60="Impacto"),(AC59-(+AC59*T60)),IF(AND(Q59="Probabilidad",Q60="Impacto"),(AC58-(+AC58*T60)),IF(Q60="Probabilidad",AC59,""))),"")</f>
        <v>0.6</v>
      </c>
      <c r="AD60" s="238"/>
      <c r="AE60" s="240"/>
      <c r="AF60" s="238"/>
      <c r="AG60" s="240"/>
      <c r="AH60" s="242"/>
      <c r="AI60" s="268"/>
      <c r="AJ60" s="139"/>
      <c r="AK60" s="215"/>
      <c r="AL60" s="215"/>
      <c r="AM60" s="215"/>
      <c r="AN60" s="217"/>
      <c r="AO60" s="137"/>
      <c r="AP60" s="137"/>
      <c r="AQ60" s="137"/>
      <c r="AR60" s="137"/>
      <c r="AS60" s="137"/>
      <c r="AT60" s="137"/>
      <c r="AU60" s="137"/>
      <c r="AV60" s="137"/>
      <c r="AW60" s="137"/>
      <c r="AX60" s="137"/>
      <c r="AY60" s="137"/>
    </row>
    <row r="61" spans="1:60" s="138" customFormat="1" ht="145.19999999999999" customHeight="1" x14ac:dyDescent="0.3">
      <c r="A61" s="291"/>
      <c r="B61" s="282"/>
      <c r="C61" s="282"/>
      <c r="D61" s="282"/>
      <c r="E61" s="282"/>
      <c r="F61" s="282"/>
      <c r="G61" s="283"/>
      <c r="H61" s="132"/>
      <c r="I61" s="282"/>
      <c r="J61" s="238"/>
      <c r="K61" s="272"/>
      <c r="L61" s="238"/>
      <c r="M61" s="272"/>
      <c r="N61" s="278"/>
      <c r="O61" s="133"/>
      <c r="P61" s="134" t="s">
        <v>384</v>
      </c>
      <c r="Q61" s="134" t="str">
        <f t="shared" si="45"/>
        <v>Impacto</v>
      </c>
      <c r="R61" s="130" t="s">
        <v>179</v>
      </c>
      <c r="S61" s="130" t="s">
        <v>372</v>
      </c>
      <c r="T61" s="28" t="str">
        <f t="shared" si="53"/>
        <v>25%</v>
      </c>
      <c r="U61" s="96" t="s">
        <v>152</v>
      </c>
      <c r="V61" s="96"/>
      <c r="W61" s="96" t="s">
        <v>154</v>
      </c>
      <c r="X61" s="135" t="s">
        <v>385</v>
      </c>
      <c r="Y61" s="126">
        <f>IFERROR(IF(AND(Q60="Probabilidad",Q61="Probabilidad"),(AA60-(+AA60*T61)),IF(AND(Q60="Impacto",Q61="Probabilidad"),(AA59-(+AA59*T61)),IF(Q61="Impacto",AA60,""))),"")</f>
        <v>0.2016</v>
      </c>
      <c r="Z61" s="81" t="str">
        <f t="shared" si="49"/>
        <v>Baja</v>
      </c>
      <c r="AA61" s="28">
        <f t="shared" si="54"/>
        <v>0.2016</v>
      </c>
      <c r="AB61" s="81" t="str">
        <f t="shared" si="55"/>
        <v>Moderado</v>
      </c>
      <c r="AC61" s="28">
        <f>IFERROR(IF(AND(Q60="Impacto",Q61="Impacto"),(AC60-(+AC60*T61)),IF(AND(Q60="Probabilidad",Q61="Impacto"),(AC59-(+AC59*T61)),IF(Q61="Probabilidad",AC60,""))),"")</f>
        <v>0.44999999999999996</v>
      </c>
      <c r="AD61" s="279"/>
      <c r="AE61" s="280"/>
      <c r="AF61" s="279"/>
      <c r="AG61" s="280"/>
      <c r="AH61" s="278"/>
      <c r="AI61" s="269"/>
      <c r="AJ61" s="139"/>
      <c r="AK61" s="213"/>
      <c r="AL61" s="213"/>
      <c r="AM61" s="213"/>
      <c r="AN61" s="218"/>
      <c r="AO61" s="137"/>
      <c r="AP61" s="137"/>
      <c r="AQ61" s="137"/>
      <c r="AR61" s="137"/>
      <c r="AS61" s="137"/>
      <c r="AT61" s="137"/>
      <c r="AU61" s="137"/>
      <c r="AV61" s="137"/>
      <c r="AW61" s="137"/>
      <c r="AX61" s="137"/>
      <c r="AY61" s="137"/>
    </row>
    <row r="62" spans="1:60" s="145" customFormat="1" ht="59.25" customHeight="1" x14ac:dyDescent="0.25">
      <c r="A62" s="274" t="s">
        <v>386</v>
      </c>
      <c r="B62" s="232" t="s">
        <v>387</v>
      </c>
      <c r="C62" s="232" t="s">
        <v>335</v>
      </c>
      <c r="D62" s="216" t="s">
        <v>388</v>
      </c>
      <c r="E62" s="216" t="s">
        <v>389</v>
      </c>
      <c r="F62" s="216" t="s">
        <v>390</v>
      </c>
      <c r="G62" s="244" t="s">
        <v>391</v>
      </c>
      <c r="H62" s="244" t="s">
        <v>392</v>
      </c>
      <c r="I62" s="216" t="s">
        <v>393</v>
      </c>
      <c r="J62" s="234" t="s">
        <v>394</v>
      </c>
      <c r="K62" s="233">
        <f>IF(J62="","",IF(J62="Muy Baja",0.2,IF(J62="Baja",0.4,IF(J62="Media",0.6,IF(J62="Alta",0.8,IF(J62="Muy Alta",1,))))))</f>
        <v>0.4</v>
      </c>
      <c r="L62" s="234" t="s">
        <v>170</v>
      </c>
      <c r="M62" s="233">
        <f>IF(L62="","",IF(L62="Leve",0.2,IF(L62="Menor",0.4,IF(L62="Moderado",0.6,IF(L62="Mayor",0.8,IF(L62="Catastrófico",1,))))))</f>
        <v>0.8</v>
      </c>
      <c r="N62" s="236" t="str">
        <f>IF(OR(AND(J62="Muy Baja",L62="Leve"),AND(J62="Muy Baja",L62="Menor"),AND(J62="Baja",L62="Leve")),"Bajo",IF(OR(AND(J62="Muy baja",L62="Moderado"),AND(J62="Baja",L62="Menor"),AND(J62="Baja",L62="Moderado"),AND(J62="Media",L62="Leve"),AND(J62="Media",L62="Menor"),AND(J62="Media",L62="Moderado"),AND(J62="Alta",L62="Leve"),AND(J62="Alta",L62="Menor")),"Moderado",IF(OR(AND(J62="Muy Baja",L62="Mayor"),AND(J62="Baja",L62="Mayor"),AND(J62="Media",L62="Mayor"),AND(J62="Alta",L62="Moderado"),AND(J62="Alta",L62="Mayor"),AND(J62="Muy Alta",L62="Leve"),AND(J62="Muy Alta",L62="Menor"),AND(J62="Muy Alta",L62="Moderado"),AND(J62="Muy Alta",L62="Mayor")),"Alto",IF(OR(AND(J62="Muy Baja",L62="Catastrófico"),AND(J62="Baja",L62="Catastrófico"),AND(J62="Media",L62="Catastrófico"),AND(J62="Alta",L62="Catastrófico"),AND(J62="Muy Alta",L62="Catastrófico")),"Extremo",""))))</f>
        <v>Alto</v>
      </c>
      <c r="O62" s="123" t="s">
        <v>395</v>
      </c>
      <c r="P62" s="142" t="s">
        <v>396</v>
      </c>
      <c r="Q62" s="27" t="str">
        <f t="shared" si="45"/>
        <v>Impacto</v>
      </c>
      <c r="R62" s="125" t="s">
        <v>179</v>
      </c>
      <c r="S62" s="96" t="s">
        <v>151</v>
      </c>
      <c r="T62" s="28" t="str">
        <f>IF(AND(R62="Preventivo",S62="Automático"),"50%",IF(AND(R62="Preventivo",S62="Manual"),"40%",IF(AND(R62="Detectivo",S62="Automático"),"40%",IF(AND(R62="Detectivo",S62="Manual"),"30%",IF(AND(R62="Correctivo",S62="Automático"),"35%",IF(AND(R62="Correctivo",S62="Manual"),"25%",""))))))</f>
        <v>25%</v>
      </c>
      <c r="U62" s="96" t="s">
        <v>152</v>
      </c>
      <c r="V62" s="96" t="s">
        <v>172</v>
      </c>
      <c r="W62" s="96" t="s">
        <v>198</v>
      </c>
      <c r="X62" s="123" t="s">
        <v>269</v>
      </c>
      <c r="Y62" s="126">
        <f>IFERROR(IF(Q62="Probabilidad",(K62-(+K62*T62)),IF(Q62="Impacto",K62,"")),"")</f>
        <v>0.4</v>
      </c>
      <c r="Z62" s="81" t="str">
        <f t="shared" si="49"/>
        <v>Baja</v>
      </c>
      <c r="AA62" s="28">
        <f>+Y62</f>
        <v>0.4</v>
      </c>
      <c r="AB62" s="81" t="str">
        <f>IFERROR(IF(AC62="","",IF(AC62&lt;=0.2,"Leve",IF(AC62&lt;=0.4,"Menor",IF(AC62&lt;=0.6,"Moderado",IF(AC62&lt;=0.8,"Mayor","Catastrófico"))))),"")</f>
        <v>Moderado</v>
      </c>
      <c r="AC62" s="28">
        <f>IFERROR(IF(Q62="Impacto",(M62-(+M62*T62)),IF(Q62="Probabilidad",M62,"")),"")</f>
        <v>0.60000000000000009</v>
      </c>
      <c r="AD62" s="237" t="str">
        <f>IFERROR(IF(AE62=0,"",IF(AND(AE62&gt;0,AE62&lt;=0.2),"Muy Baja",IF(AE62&lt;=0.4,"Baja",IF(AE62&lt;=0.6,"Media",IF(AE62&lt;=0.8,"Alta","Muy Alta"))))),"")</f>
        <v>Muy Baja</v>
      </c>
      <c r="AE62" s="239">
        <f>MIN(Y62:Y65)</f>
        <v>0.14399999999999999</v>
      </c>
      <c r="AF62" s="237" t="str">
        <f>IFERROR(IF(AG62=0,"",IF(AND(AG62&gt;0,AG62&lt;=0.2),"Leve",IF(AG62&lt;=0.4,"Menor",IF(AG62&lt;=0.6,"Moderado",IF(AG62&lt;=0.8,"Mayor","Catastrófico"))))),"")</f>
        <v>Moderado</v>
      </c>
      <c r="AG62" s="239">
        <f>MIN(AC62:AC65)</f>
        <v>0.45000000000000007</v>
      </c>
      <c r="AH62" s="241" t="str">
        <f>IFERROR(IF(OR(AND(AD62="Muy Baja",AF62="Leve"),AND(AD62="Muy Baja",AF62="Menor"),AND(AD62="Baja",AF62="Leve")),"Bajo",IF(OR(AND(AD62="Muy Baja",AF62="Moderado"),AND(AD62="Baja",AF62="Menor"),AND(AD62="Baja",AF62="Moderado"),AND(AD62="Media",AF62="Leve"),AND(AD62="Media",AF62="Menor"),AND(AD62="Media",AF62="Moderado"),AND(AD62="Alta",AF62="Leve"),AND(AD62="Alta",AF62="Menor")),"Moderado",IF(OR(AND(AD62="Muy Baja",AF62="Mayor"),AND(AD62="Baja",AF62="Mayor"),AND(AD62="Media",AF62="Mayor"),AND(AD62="Alta",AF62="Moderado"),AND(AD62="Alta",AF62="Mayor"),AND(AD62="Muy Alta",AF62="Leve"),AND(AD62="Muy Alta",AF62="Menor"),AND(AD62="Muy Alta",AF62="Moderado"),AND(AD62="Muy Alta",AF62="Mayor")),"Alto",IF(OR(AND(AD62="Muy Baja",AF62="Catastrófico"),AND(AD62="Baja",AF62="Catastrófico"),AND(AD62="Media",AF62="Catastrófico"),AND(AD62="Alta",AF62="Catastrófico"),AND(AD62="Muy Alta",AF62="Catastrófico")),"Extremo","")))),"")</f>
        <v>Moderado</v>
      </c>
      <c r="AI62" s="247" t="s">
        <v>156</v>
      </c>
      <c r="AJ62" s="143"/>
      <c r="AK62" s="212" t="s">
        <v>397</v>
      </c>
      <c r="AL62" s="249"/>
      <c r="AM62" s="212" t="s">
        <v>398</v>
      </c>
      <c r="AN62" s="220" t="s">
        <v>399</v>
      </c>
      <c r="AO62" s="144"/>
      <c r="AP62" s="144"/>
      <c r="AQ62" s="144"/>
      <c r="AR62" s="144"/>
      <c r="AS62" s="144"/>
      <c r="AT62" s="144"/>
      <c r="AU62" s="144"/>
      <c r="AV62" s="144"/>
      <c r="AW62" s="144"/>
      <c r="AX62" s="144"/>
      <c r="AY62" s="144"/>
    </row>
    <row r="63" spans="1:60" s="145" customFormat="1" ht="59.25" customHeight="1" x14ac:dyDescent="0.25">
      <c r="A63" s="275"/>
      <c r="B63" s="232"/>
      <c r="C63" s="232"/>
      <c r="D63" s="217"/>
      <c r="E63" s="217"/>
      <c r="F63" s="217"/>
      <c r="G63" s="245"/>
      <c r="H63" s="246"/>
      <c r="I63" s="217"/>
      <c r="J63" s="235"/>
      <c r="K63" s="233"/>
      <c r="L63" s="235"/>
      <c r="M63" s="233"/>
      <c r="N63" s="236"/>
      <c r="O63" s="123" t="s">
        <v>400</v>
      </c>
      <c r="P63" s="134" t="s">
        <v>401</v>
      </c>
      <c r="Q63" s="134" t="str">
        <f t="shared" si="45"/>
        <v>Probabilidad</v>
      </c>
      <c r="R63" s="96" t="s">
        <v>162</v>
      </c>
      <c r="S63" s="130" t="s">
        <v>372</v>
      </c>
      <c r="T63" s="28" t="str">
        <f t="shared" ref="T63:T65" si="56">IF(AND(R63="Preventivo",S63="Automático"),"50%",IF(AND(R63="Preventivo",S63="Manual"),"40%",IF(AND(R63="Detectivo",S63="Automático"),"40%",IF(AND(R63="Detectivo",S63="Manual"),"30%",IF(AND(R63="Correctivo",S63="Automático"),"35%",IF(AND(R63="Correctivo",S63="Manual"),"25%",""))))))</f>
        <v>40%</v>
      </c>
      <c r="U63" s="96" t="s">
        <v>152</v>
      </c>
      <c r="V63" s="96" t="s">
        <v>172</v>
      </c>
      <c r="W63" s="96" t="s">
        <v>154</v>
      </c>
      <c r="X63" s="131" t="s">
        <v>380</v>
      </c>
      <c r="Y63" s="126">
        <f>IFERROR(IF(AND(Q62="Probabilidad",Q63="Probabilidad"),(AA62-(+AA62*T63)),IF(Q63="Probabilidad",(K62-(+K62*T63)),IF(Q63="Impacto",AA62,""))),"")</f>
        <v>0.24</v>
      </c>
      <c r="Z63" s="81" t="str">
        <f t="shared" si="49"/>
        <v>Baja</v>
      </c>
      <c r="AA63" s="28">
        <f t="shared" ref="AA63:AA65" si="57">+Y63</f>
        <v>0.24</v>
      </c>
      <c r="AB63" s="81" t="str">
        <f t="shared" ref="AB63:AB65" si="58">IFERROR(IF(AC63="","",IF(AC63&lt;=0.2,"Leve",IF(AC63&lt;=0.4,"Menor",IF(AC63&lt;=0.6,"Moderado",IF(AC63&lt;=0.8,"Mayor","Catastrófico"))))),"")</f>
        <v>Moderado</v>
      </c>
      <c r="AC63" s="28">
        <f>IFERROR(IF(AND(Q62="Impacto",Q63="Impacto"),(AC62-(+AC62*T63)),IF(Q63="Impacto",(#REF!-(+#REF!*T63)),IF(Q63="Probabilidad",AC62,""))),"")</f>
        <v>0.60000000000000009</v>
      </c>
      <c r="AD63" s="238"/>
      <c r="AE63" s="240"/>
      <c r="AF63" s="238"/>
      <c r="AG63" s="240"/>
      <c r="AH63" s="242"/>
      <c r="AI63" s="248"/>
      <c r="AJ63" s="143"/>
      <c r="AK63" s="215"/>
      <c r="AL63" s="207"/>
      <c r="AM63" s="215"/>
      <c r="AN63" s="221"/>
      <c r="AO63" s="144"/>
      <c r="AP63" s="144"/>
      <c r="AQ63" s="144"/>
      <c r="AR63" s="144"/>
      <c r="AS63" s="144"/>
      <c r="AT63" s="144"/>
      <c r="AU63" s="144"/>
      <c r="AV63" s="144"/>
      <c r="AW63" s="144"/>
      <c r="AX63" s="144"/>
      <c r="AY63" s="144"/>
    </row>
    <row r="64" spans="1:60" s="145" customFormat="1" ht="42" customHeight="1" x14ac:dyDescent="0.25">
      <c r="A64" s="275"/>
      <c r="B64" s="232"/>
      <c r="C64" s="232"/>
      <c r="D64" s="217"/>
      <c r="E64" s="217"/>
      <c r="F64" s="217"/>
      <c r="G64" s="245"/>
      <c r="H64" s="141" t="s">
        <v>402</v>
      </c>
      <c r="I64" s="217"/>
      <c r="J64" s="235"/>
      <c r="K64" s="233"/>
      <c r="L64" s="235"/>
      <c r="M64" s="233"/>
      <c r="N64" s="236"/>
      <c r="O64" s="123">
        <v>2</v>
      </c>
      <c r="P64" s="142" t="s">
        <v>403</v>
      </c>
      <c r="Q64" s="27" t="str">
        <f t="shared" si="45"/>
        <v>Probabilidad</v>
      </c>
      <c r="R64" s="125" t="s">
        <v>162</v>
      </c>
      <c r="S64" s="96" t="s">
        <v>151</v>
      </c>
      <c r="T64" s="28" t="str">
        <f t="shared" si="56"/>
        <v>40%</v>
      </c>
      <c r="U64" s="96" t="s">
        <v>190</v>
      </c>
      <c r="V64" s="96" t="s">
        <v>172</v>
      </c>
      <c r="W64" s="96" t="s">
        <v>154</v>
      </c>
      <c r="X64" s="123" t="s">
        <v>404</v>
      </c>
      <c r="Y64" s="126">
        <f>IFERROR(IF(AND(Q63="Probabilidad",Q64="Probabilidad"),(AA63-(+AA63*T64)),IF(AND(Q63="Impacto",Q64="Probabilidad"),(AA62-(+AA62*T64)),IF(Q64="Impacto",AA63,""))),"")</f>
        <v>0.14399999999999999</v>
      </c>
      <c r="Z64" s="81" t="str">
        <f t="shared" si="49"/>
        <v>Muy Baja</v>
      </c>
      <c r="AA64" s="28">
        <f t="shared" si="57"/>
        <v>0.14399999999999999</v>
      </c>
      <c r="AB64" s="81" t="str">
        <f t="shared" si="58"/>
        <v>Moderado</v>
      </c>
      <c r="AC64" s="28">
        <f>IFERROR(IF(AND(Q63="Impacto",Q64="Impacto"),(AC63-(+AC63*T64)),IF(AND(Q63="Probabilidad",Q64="Impacto"),(AC62-(+AC62*T64)),IF(Q64="Probabilidad",AC63,""))),"")</f>
        <v>0.60000000000000009</v>
      </c>
      <c r="AD64" s="238"/>
      <c r="AE64" s="240"/>
      <c r="AF64" s="238"/>
      <c r="AG64" s="240"/>
      <c r="AH64" s="242"/>
      <c r="AI64" s="248"/>
      <c r="AJ64" s="146"/>
      <c r="AK64" s="215"/>
      <c r="AL64" s="207"/>
      <c r="AM64" s="215"/>
      <c r="AN64" s="221"/>
      <c r="AO64" s="144"/>
      <c r="AP64" s="144"/>
      <c r="AQ64" s="144"/>
      <c r="AR64" s="144"/>
      <c r="AS64" s="144"/>
      <c r="AT64" s="144"/>
      <c r="AU64" s="144"/>
      <c r="AV64" s="144"/>
      <c r="AW64" s="144"/>
      <c r="AX64" s="144"/>
      <c r="AY64" s="144"/>
    </row>
    <row r="65" spans="1:51" s="145" customFormat="1" ht="75" customHeight="1" x14ac:dyDescent="0.25">
      <c r="A65" s="275"/>
      <c r="B65" s="232"/>
      <c r="C65" s="232"/>
      <c r="D65" s="217"/>
      <c r="E65" s="217"/>
      <c r="F65" s="217"/>
      <c r="G65" s="245"/>
      <c r="H65" s="147"/>
      <c r="I65" s="217"/>
      <c r="J65" s="235"/>
      <c r="K65" s="233"/>
      <c r="L65" s="235"/>
      <c r="M65" s="233"/>
      <c r="N65" s="236"/>
      <c r="O65" s="123">
        <v>3</v>
      </c>
      <c r="P65" s="142" t="s">
        <v>405</v>
      </c>
      <c r="Q65" s="27" t="str">
        <f t="shared" si="45"/>
        <v>Impacto</v>
      </c>
      <c r="R65" s="125" t="s">
        <v>179</v>
      </c>
      <c r="S65" s="96" t="s">
        <v>151</v>
      </c>
      <c r="T65" s="28" t="str">
        <f t="shared" si="56"/>
        <v>25%</v>
      </c>
      <c r="U65" s="96" t="s">
        <v>190</v>
      </c>
      <c r="V65" s="96" t="s">
        <v>172</v>
      </c>
      <c r="W65" s="96" t="s">
        <v>154</v>
      </c>
      <c r="X65" s="140" t="s">
        <v>406</v>
      </c>
      <c r="Y65" s="126">
        <f>IFERROR(IF(AND(Q64="Probabilidad",Q65="Probabilidad"),(AA64-(+AA64*T65)),IF(AND(Q64="Impacto",Q65="Probabilidad"),(AA63-(+AA63*T65)),IF(Q65="Impacto",AA64,""))),"")</f>
        <v>0.14399999999999999</v>
      </c>
      <c r="Z65" s="81" t="str">
        <f t="shared" si="49"/>
        <v>Muy Baja</v>
      </c>
      <c r="AA65" s="28">
        <f t="shared" si="57"/>
        <v>0.14399999999999999</v>
      </c>
      <c r="AB65" s="81" t="str">
        <f t="shared" si="58"/>
        <v>Moderado</v>
      </c>
      <c r="AC65" s="28">
        <f>IFERROR(IF(AND(Q64="Impacto",Q65="Impacto"),(AC64-(+AC64*T65)),IF(AND(Q64="Probabilidad",Q65="Impacto"),(AC63-(+AC63*T65)),IF(Q65="Probabilidad",AC64,""))),"")</f>
        <v>0.45000000000000007</v>
      </c>
      <c r="AD65" s="238"/>
      <c r="AE65" s="240"/>
      <c r="AF65" s="238"/>
      <c r="AG65" s="240"/>
      <c r="AH65" s="242"/>
      <c r="AI65" s="248"/>
      <c r="AJ65" s="146"/>
      <c r="AK65" s="215"/>
      <c r="AL65" s="207"/>
      <c r="AM65" s="215"/>
      <c r="AN65" s="221"/>
      <c r="AO65" s="144"/>
      <c r="AP65" s="144"/>
      <c r="AQ65" s="144"/>
      <c r="AR65" s="144"/>
      <c r="AS65" s="144"/>
      <c r="AT65" s="144"/>
      <c r="AU65" s="144"/>
      <c r="AV65" s="144"/>
      <c r="AW65" s="144"/>
      <c r="AX65" s="144"/>
      <c r="AY65" s="144"/>
    </row>
    <row r="66" spans="1:51" s="145" customFormat="1" ht="76.5" customHeight="1" x14ac:dyDescent="0.25">
      <c r="A66" s="274" t="s">
        <v>407</v>
      </c>
      <c r="B66" s="216" t="s">
        <v>408</v>
      </c>
      <c r="C66" s="216" t="s">
        <v>335</v>
      </c>
      <c r="D66" s="216" t="s">
        <v>388</v>
      </c>
      <c r="E66" s="216" t="s">
        <v>409</v>
      </c>
      <c r="F66" s="216" t="s">
        <v>410</v>
      </c>
      <c r="G66" s="244" t="s">
        <v>411</v>
      </c>
      <c r="H66" s="148" t="s">
        <v>412</v>
      </c>
      <c r="I66" s="216" t="s">
        <v>393</v>
      </c>
      <c r="J66" s="234" t="s">
        <v>146</v>
      </c>
      <c r="K66" s="270">
        <f>IF(J66="","",IF(J66="Muy Baja",0.2,IF(J66="Baja",0.4,IF(J66="Media",0.6,IF(J66="Alta",0.8,IF(J66="Muy Alta",1,))))))</f>
        <v>0.8</v>
      </c>
      <c r="L66" s="234" t="s">
        <v>170</v>
      </c>
      <c r="M66" s="270">
        <f>IF(L66="","",IF(L66="Leve",0.2,IF(L66="Menor",0.4,IF(L66="Moderado",0.6,IF(L66="Mayor",0.8,IF(L66="Catastrófico",1,))))))</f>
        <v>0.8</v>
      </c>
      <c r="N66" s="241" t="str">
        <f>IF(OR(AND(J66="Muy Baja",L66="Leve"),AND(J66="Muy Baja",L66="Menor"),AND(J66="Baja",L66="Leve")),"Bajo",IF(OR(AND(J66="Muy baja",L66="Moderado"),AND(J66="Baja",L66="Menor"),AND(J66="Baja",L66="Moderado"),AND(J66="Media",L66="Leve"),AND(J66="Media",L66="Menor"),AND(J66="Media",L66="Moderado"),AND(J66="Alta",L66="Leve"),AND(J66="Alta",L66="Menor")),"Moderado",IF(OR(AND(J66="Muy Baja",L66="Mayor"),AND(J66="Baja",L66="Mayor"),AND(J66="Media",L66="Mayor"),AND(J66="Alta",L66="Moderado"),AND(J66="Alta",L66="Mayor"),AND(J66="Muy Alta",L66="Leve"),AND(J66="Muy Alta",L66="Menor"),AND(J66="Muy Alta",L66="Moderado"),AND(J66="Muy Alta",L66="Mayor")),"Alto",IF(OR(AND(J66="Muy Baja",L66="Catastrófico"),AND(J66="Baja",L66="Catastrófico"),AND(J66="Media",L66="Catastrófico"),AND(J66="Alta",L66="Catastrófico"),AND(J66="Muy Alta",L66="Catastrófico")),"Extremo",""))))</f>
        <v>Alto</v>
      </c>
      <c r="O66" s="123">
        <v>1</v>
      </c>
      <c r="P66" s="142" t="s">
        <v>413</v>
      </c>
      <c r="Q66" s="27" t="str">
        <f>IF(OR(R66="Preventivo",R66="Detectivo"),"Probabilidad",IF(R66="Correctivo","Impacto",""))</f>
        <v>Probabilidad</v>
      </c>
      <c r="R66" s="125" t="s">
        <v>162</v>
      </c>
      <c r="S66" s="96" t="s">
        <v>151</v>
      </c>
      <c r="T66" s="28" t="str">
        <f>IF(AND(R66="Preventivo",S66="Automático"),"50%",IF(AND(R66="Preventivo",S66="Manual"),"40%",IF(AND(R66="Detectivo",S66="Automático"),"40%",IF(AND(R66="Detectivo",S66="Manual"),"30%",IF(AND(R66="Correctivo",S66="Automático"),"35%",IF(AND(R66="Correctivo",S66="Manual"),"25%",""))))))</f>
        <v>40%</v>
      </c>
      <c r="U66" s="96" t="s">
        <v>152</v>
      </c>
      <c r="V66" s="96" t="s">
        <v>172</v>
      </c>
      <c r="W66" s="96" t="s">
        <v>154</v>
      </c>
      <c r="X66" s="123" t="s">
        <v>414</v>
      </c>
      <c r="Y66" s="126">
        <f>IFERROR(IF(Q66="Probabilidad",(K66-(+K66*T66)),IF(Q66="Impacto",K66,"")),"")</f>
        <v>0.48</v>
      </c>
      <c r="Z66" s="81" t="str">
        <f t="shared" si="49"/>
        <v>Media</v>
      </c>
      <c r="AA66" s="28">
        <f>+Y66</f>
        <v>0.48</v>
      </c>
      <c r="AB66" s="81" t="str">
        <f>IFERROR(IF(AC66="","",IF(AC66&lt;=0.2,"Leve",IF(AC66&lt;=0.4,"Menor",IF(AC66&lt;=0.6,"Moderado",IF(AC66&lt;=0.8,"Mayor","Catastrófico"))))),"")</f>
        <v>Mayor</v>
      </c>
      <c r="AC66" s="28">
        <f>IFERROR(IF(Q66="Impacto",(M66-(+M66*T66)),IF(Q66="Probabilidad",M66,"")),"")</f>
        <v>0.8</v>
      </c>
      <c r="AD66" s="237" t="s">
        <v>415</v>
      </c>
      <c r="AE66" s="239">
        <f>MIN(Y66:Y68)</f>
        <v>0.33599999999999997</v>
      </c>
      <c r="AF66" s="237" t="str">
        <f>IFERROR(IF(AG66=0,"",IF(AND(AG66&gt;0,AG66&lt;=0.2),"Leve",IF(AG66&lt;=0.4,"Menor",IF(AG66&lt;=0.6,"Moderado",IF(AG66&lt;=0.8,"Mayor","Catastrófico"))))),"")</f>
        <v>Moderado</v>
      </c>
      <c r="AG66" s="239">
        <f>MIN(AC66:AC68)</f>
        <v>0.60000000000000009</v>
      </c>
      <c r="AH66" s="241" t="s">
        <v>416</v>
      </c>
      <c r="AI66" s="247" t="s">
        <v>156</v>
      </c>
      <c r="AJ66" s="143"/>
      <c r="AK66" s="212" t="s">
        <v>417</v>
      </c>
      <c r="AL66" s="249"/>
      <c r="AM66" s="212" t="s">
        <v>418</v>
      </c>
      <c r="AN66" s="220" t="s">
        <v>419</v>
      </c>
      <c r="AO66" s="144"/>
      <c r="AP66" s="144"/>
      <c r="AQ66" s="144"/>
      <c r="AR66" s="144"/>
      <c r="AS66" s="144"/>
      <c r="AT66" s="144"/>
      <c r="AU66" s="144"/>
      <c r="AV66" s="144"/>
      <c r="AW66" s="144"/>
      <c r="AX66" s="144"/>
      <c r="AY66" s="144"/>
    </row>
    <row r="67" spans="1:51" s="145" customFormat="1" ht="97.5" customHeight="1" x14ac:dyDescent="0.25">
      <c r="A67" s="275"/>
      <c r="B67" s="217"/>
      <c r="C67" s="217"/>
      <c r="D67" s="217"/>
      <c r="E67" s="217"/>
      <c r="F67" s="217"/>
      <c r="G67" s="245"/>
      <c r="H67" s="148" t="s">
        <v>420</v>
      </c>
      <c r="I67" s="217"/>
      <c r="J67" s="235"/>
      <c r="K67" s="271"/>
      <c r="L67" s="235"/>
      <c r="M67" s="271"/>
      <c r="N67" s="242"/>
      <c r="O67" s="123">
        <v>2</v>
      </c>
      <c r="P67" s="142" t="s">
        <v>421</v>
      </c>
      <c r="Q67" s="27" t="str">
        <f>IF(OR(R67="Preventivo",R67="Detectivo"),"Probabilidad",IF(R67="Correctivo","Impacto",""))</f>
        <v>Probabilidad</v>
      </c>
      <c r="R67" s="125" t="s">
        <v>150</v>
      </c>
      <c r="S67" s="96" t="s">
        <v>151</v>
      </c>
      <c r="T67" s="28" t="str">
        <f t="shared" ref="T67:T68" si="59">IF(AND(R67="Preventivo",S67="Automático"),"50%",IF(AND(R67="Preventivo",S67="Manual"),"40%",IF(AND(R67="Detectivo",S67="Automático"),"40%",IF(AND(R67="Detectivo",S67="Manual"),"30%",IF(AND(R67="Correctivo",S67="Automático"),"35%",IF(AND(R67="Correctivo",S67="Manual"),"25%",""))))))</f>
        <v>30%</v>
      </c>
      <c r="U67" s="96" t="s">
        <v>152</v>
      </c>
      <c r="V67" s="96" t="s">
        <v>172</v>
      </c>
      <c r="W67" s="96" t="s">
        <v>154</v>
      </c>
      <c r="X67" s="123" t="s">
        <v>414</v>
      </c>
      <c r="Y67" s="126">
        <f>IFERROR(IF(AND(Q66="Probabilidad",Q67="Probabilidad"),(AA66-(+AA66*T67)),IF(Q67="Probabilidad",(K66-(+K66*T67)),IF(Q67="Impacto",AA66,""))),"")</f>
        <v>0.33599999999999997</v>
      </c>
      <c r="Z67" s="81" t="str">
        <f t="shared" si="49"/>
        <v>Baja</v>
      </c>
      <c r="AA67" s="28">
        <f t="shared" ref="AA67:AA68" si="60">+Y67</f>
        <v>0.33599999999999997</v>
      </c>
      <c r="AB67" s="81" t="str">
        <f t="shared" ref="AB67:AB68" si="61">IFERROR(IF(AC67="","",IF(AC67&lt;=0.2,"Leve",IF(AC67&lt;=0.4,"Menor",IF(AC67&lt;=0.6,"Moderado",IF(AC67&lt;=0.8,"Mayor","Catastrófico"))))),"")</f>
        <v>Mayor</v>
      </c>
      <c r="AC67" s="28">
        <f>IFERROR(IF(AND(Q66="Impacto",Q67="Impacto"),(AC66-(+AC66*T67)),IF(Q67="Impacto",(#REF!-(+#REF!*T67)),IF(Q67="Probabilidad",AC66,""))),"")</f>
        <v>0.8</v>
      </c>
      <c r="AD67" s="238"/>
      <c r="AE67" s="240"/>
      <c r="AF67" s="238"/>
      <c r="AG67" s="240"/>
      <c r="AH67" s="242"/>
      <c r="AI67" s="248"/>
      <c r="AJ67" s="146"/>
      <c r="AK67" s="215"/>
      <c r="AL67" s="207"/>
      <c r="AM67" s="215"/>
      <c r="AN67" s="221"/>
      <c r="AO67" s="144"/>
      <c r="AP67" s="144"/>
      <c r="AQ67" s="144"/>
      <c r="AR67" s="144"/>
      <c r="AS67" s="144"/>
      <c r="AT67" s="144"/>
      <c r="AU67" s="144"/>
      <c r="AV67" s="144"/>
      <c r="AW67" s="144"/>
      <c r="AX67" s="144"/>
      <c r="AY67" s="144"/>
    </row>
    <row r="68" spans="1:51" s="145" customFormat="1" ht="78" customHeight="1" x14ac:dyDescent="0.25">
      <c r="A68" s="275"/>
      <c r="B68" s="217"/>
      <c r="C68" s="217"/>
      <c r="D68" s="217"/>
      <c r="E68" s="217"/>
      <c r="F68" s="217"/>
      <c r="G68" s="245"/>
      <c r="H68" s="148"/>
      <c r="I68" s="217"/>
      <c r="J68" s="235"/>
      <c r="K68" s="271"/>
      <c r="L68" s="235"/>
      <c r="M68" s="271"/>
      <c r="N68" s="242"/>
      <c r="O68" s="123">
        <v>3</v>
      </c>
      <c r="P68" s="149" t="s">
        <v>422</v>
      </c>
      <c r="Q68" s="27" t="str">
        <f t="shared" ref="Q68" si="62">IF(OR(R68="Preventivo",R68="Detectivo"),"Probabilidad",IF(R68="Correctivo","Impacto",""))</f>
        <v>Impacto</v>
      </c>
      <c r="R68" s="125" t="s">
        <v>179</v>
      </c>
      <c r="S68" s="96" t="s">
        <v>151</v>
      </c>
      <c r="T68" s="28" t="str">
        <f t="shared" si="59"/>
        <v>25%</v>
      </c>
      <c r="U68" s="96" t="s">
        <v>152</v>
      </c>
      <c r="V68" s="96" t="s">
        <v>172</v>
      </c>
      <c r="W68" s="96" t="s">
        <v>154</v>
      </c>
      <c r="X68" s="123" t="s">
        <v>423</v>
      </c>
      <c r="Y68" s="126">
        <f>IFERROR(IF(AND(Q67="Probabilidad",Q68="Probabilidad"),(AA67-(+AA67*T68)),IF(AND(Q67="Impacto",Q68="Probabilidad"),(AA66-(+AA66*T68)),IF(Q68="Impacto",AA67,""))),"")</f>
        <v>0.33599999999999997</v>
      </c>
      <c r="Z68" s="81" t="str">
        <f t="shared" si="49"/>
        <v>Baja</v>
      </c>
      <c r="AA68" s="28">
        <f t="shared" si="60"/>
        <v>0.33599999999999997</v>
      </c>
      <c r="AB68" s="81" t="str">
        <f t="shared" si="61"/>
        <v>Moderado</v>
      </c>
      <c r="AC68" s="28">
        <f>IFERROR(IF(AND(Q67="Impacto",Q68="Impacto"),(AC67-(+AC67*T68)),IF(AND(Q67="Probabilidad",Q68="Impacto"),(AC66-(+AC66*T68)),IF(Q68="Probabilidad",AC67,""))),"")</f>
        <v>0.60000000000000009</v>
      </c>
      <c r="AD68" s="238"/>
      <c r="AE68" s="240"/>
      <c r="AF68" s="238"/>
      <c r="AG68" s="240"/>
      <c r="AH68" s="242"/>
      <c r="AI68" s="248"/>
      <c r="AJ68" s="146"/>
      <c r="AK68" s="215"/>
      <c r="AL68" s="207"/>
      <c r="AM68" s="215"/>
      <c r="AN68" s="221"/>
      <c r="AO68" s="144"/>
      <c r="AP68" s="144"/>
      <c r="AQ68" s="144"/>
      <c r="AR68" s="144"/>
      <c r="AS68" s="144"/>
      <c r="AT68" s="144"/>
      <c r="AU68" s="144"/>
      <c r="AV68" s="144"/>
      <c r="AW68" s="144"/>
      <c r="AX68" s="144"/>
      <c r="AY68" s="144"/>
    </row>
    <row r="69" spans="1:51" s="145" customFormat="1" ht="69" customHeight="1" x14ac:dyDescent="0.25">
      <c r="A69" s="274" t="s">
        <v>424</v>
      </c>
      <c r="B69" s="216" t="s">
        <v>425</v>
      </c>
      <c r="C69" s="216" t="s">
        <v>335</v>
      </c>
      <c r="D69" s="216" t="s">
        <v>366</v>
      </c>
      <c r="E69" s="216" t="s">
        <v>426</v>
      </c>
      <c r="F69" s="216" t="s">
        <v>427</v>
      </c>
      <c r="G69" s="244" t="s">
        <v>428</v>
      </c>
      <c r="H69" s="148" t="s">
        <v>429</v>
      </c>
      <c r="I69" s="216" t="s">
        <v>145</v>
      </c>
      <c r="J69" s="234" t="s">
        <v>241</v>
      </c>
      <c r="K69" s="270">
        <f>IF(J69="","",IF(J69="Muy Baja",0.2,IF(J69="Baja",0.4,IF(J69="Media",0.6,IF(J69="Alta",0.8,IF(J69="Muy Alta",1,))))))</f>
        <v>0.6</v>
      </c>
      <c r="L69" s="234" t="s">
        <v>170</v>
      </c>
      <c r="M69" s="270">
        <f>IF(L69="","",IF(L69="Leve",0.2,IF(L69="Menor",0.4,IF(L69="Moderado",0.6,IF(L69="Mayor",0.8,IF(L69="Catastrófico",1,))))))</f>
        <v>0.8</v>
      </c>
      <c r="N69" s="241" t="str">
        <f>IF(OR(AND(J69="Muy Baja",L69="Leve"),AND(J69="Muy Baja",L69="Menor"),AND(J69="Baja",L69="Leve")),"Bajo",IF(OR(AND(J69="Muy baja",L69="Moderado"),AND(J69="Baja",L69="Menor"),AND(J69="Baja",L69="Moderado"),AND(J69="Media",L69="Leve"),AND(J69="Media",L69="Menor"),AND(J69="Media",L69="Moderado"),AND(J69="Alta",L69="Leve"),AND(J69="Alta",L69="Menor")),"Moderado",IF(OR(AND(J69="Muy Baja",L69="Mayor"),AND(J69="Baja",L69="Mayor"),AND(J69="Media",L69="Mayor"),AND(J69="Alta",L69="Moderado"),AND(J69="Alta",L69="Mayor"),AND(J69="Muy Alta",L69="Leve"),AND(J69="Muy Alta",L69="Menor"),AND(J69="Muy Alta",L69="Moderado"),AND(J69="Muy Alta",L69="Mayor")),"Alto",IF(OR(AND(J69="Muy Baja",L69="Catastrófico"),AND(J69="Baja",L69="Catastrófico"),AND(J69="Media",L69="Catastrófico"),AND(J69="Alta",L69="Catastrófico"),AND(J69="Muy Alta",L69="Catastrófico")),"Extremo",""))))</f>
        <v>Alto</v>
      </c>
      <c r="O69" s="123">
        <v>1</v>
      </c>
      <c r="P69" s="142" t="s">
        <v>430</v>
      </c>
      <c r="Q69" s="27" t="str">
        <f>IF(OR(R69="Preventivo",R69="Detectivo"),"Probabilidad",IF(R69="Correctivo","Impacto",""))</f>
        <v>Probabilidad</v>
      </c>
      <c r="R69" s="125" t="s">
        <v>162</v>
      </c>
      <c r="S69" s="96" t="s">
        <v>151</v>
      </c>
      <c r="T69" s="28" t="str">
        <f>IF(AND(R69="Preventivo",S69="Automático"),"50%",IF(AND(R69="Preventivo",S69="Manual"),"40%",IF(AND(R69="Detectivo",S69="Automático"),"40%",IF(AND(R69="Detectivo",S69="Manual"),"30%",IF(AND(R69="Correctivo",S69="Automático"),"35%",IF(AND(R69="Correctivo",S69="Manual"),"25%",""))))))</f>
        <v>40%</v>
      </c>
      <c r="U69" s="96" t="s">
        <v>190</v>
      </c>
      <c r="V69" s="96" t="s">
        <v>172</v>
      </c>
      <c r="W69" s="96" t="s">
        <v>154</v>
      </c>
      <c r="X69" s="150" t="s">
        <v>431</v>
      </c>
      <c r="Y69" s="126">
        <f>IFERROR(IF(Q69="Probabilidad",(K69-(+K69*T69)),IF(Q69="Impacto",K69,"")),"")</f>
        <v>0.36</v>
      </c>
      <c r="Z69" s="81" t="str">
        <f t="shared" si="49"/>
        <v>Baja</v>
      </c>
      <c r="AA69" s="28">
        <f>+Y69</f>
        <v>0.36</v>
      </c>
      <c r="AB69" s="81" t="str">
        <f>IFERROR(IF(AC69="","",IF(AC69&lt;=0.2,"Leve",IF(AC69&lt;=0.4,"Menor",IF(AC69&lt;=0.6,"Moderado",IF(AC69&lt;=0.8,"Mayor","Catastrófico"))))),"")</f>
        <v>Mayor</v>
      </c>
      <c r="AC69" s="28">
        <f>IFERROR(IF(Q69="Impacto",(M69-(+M69*T69)),IF(Q69="Probabilidad",M69,"")),"")</f>
        <v>0.8</v>
      </c>
      <c r="AD69" s="237" t="s">
        <v>415</v>
      </c>
      <c r="AE69" s="239">
        <f>MIN(Y69:Y74)</f>
        <v>4.6655999999999996E-2</v>
      </c>
      <c r="AF69" s="237" t="str">
        <f>IFERROR(IF(AG69=0,"",IF(AND(AG69&gt;0,AG69&lt;=0.2),"Leve",IF(AG69&lt;=0.4,"Menor",IF(AG69&lt;=0.6,"Moderado",IF(AG69&lt;=0.8,"Mayor","Catastrófico"))))),"")</f>
        <v>Moderado</v>
      </c>
      <c r="AG69" s="239">
        <f t="shared" ref="AG69" si="63">MIN(AC69:AC74)</f>
        <v>0.60000000000000009</v>
      </c>
      <c r="AH69" s="241" t="s">
        <v>416</v>
      </c>
      <c r="AI69" s="247" t="s">
        <v>156</v>
      </c>
      <c r="AJ69" s="143"/>
      <c r="AK69" s="212" t="s">
        <v>432</v>
      </c>
      <c r="AL69" s="249"/>
      <c r="AM69" s="212" t="s">
        <v>433</v>
      </c>
      <c r="AN69" s="220" t="s">
        <v>434</v>
      </c>
      <c r="AO69" s="144"/>
      <c r="AP69" s="144"/>
      <c r="AQ69" s="144"/>
      <c r="AR69" s="144"/>
      <c r="AS69" s="144"/>
      <c r="AT69" s="144"/>
      <c r="AU69" s="144"/>
      <c r="AV69" s="144"/>
      <c r="AW69" s="144"/>
      <c r="AX69" s="144"/>
      <c r="AY69" s="144"/>
    </row>
    <row r="70" spans="1:51" s="145" customFormat="1" ht="52.5" customHeight="1" x14ac:dyDescent="0.25">
      <c r="A70" s="275"/>
      <c r="B70" s="217"/>
      <c r="C70" s="217"/>
      <c r="D70" s="217"/>
      <c r="E70" s="217"/>
      <c r="F70" s="217"/>
      <c r="G70" s="245"/>
      <c r="H70" s="148" t="s">
        <v>435</v>
      </c>
      <c r="I70" s="217"/>
      <c r="J70" s="235"/>
      <c r="K70" s="271"/>
      <c r="L70" s="235"/>
      <c r="M70" s="271"/>
      <c r="N70" s="242"/>
      <c r="O70" s="123">
        <v>2</v>
      </c>
      <c r="P70" s="142" t="s">
        <v>436</v>
      </c>
      <c r="Q70" s="27" t="str">
        <f>IF(OR(R70="Preventivo",R70="Detectivo"),"Probabilidad",IF(R70="Correctivo","Impacto",""))</f>
        <v>Probabilidad</v>
      </c>
      <c r="R70" s="125" t="s">
        <v>162</v>
      </c>
      <c r="S70" s="96" t="s">
        <v>151</v>
      </c>
      <c r="T70" s="28" t="str">
        <f t="shared" ref="T70:T74" si="64">IF(AND(R70="Preventivo",S70="Automático"),"50%",IF(AND(R70="Preventivo",S70="Manual"),"40%",IF(AND(R70="Detectivo",S70="Automático"),"40%",IF(AND(R70="Detectivo",S70="Manual"),"30%",IF(AND(R70="Correctivo",S70="Automático"),"35%",IF(AND(R70="Correctivo",S70="Manual"),"25%",""))))))</f>
        <v>40%</v>
      </c>
      <c r="U70" s="96" t="s">
        <v>190</v>
      </c>
      <c r="V70" s="96" t="s">
        <v>153</v>
      </c>
      <c r="W70" s="96" t="s">
        <v>154</v>
      </c>
      <c r="X70" s="140" t="s">
        <v>437</v>
      </c>
      <c r="Y70" s="126">
        <f>IFERROR(IF(AND(Q69="Probabilidad",Q70="Probabilidad"),(AA69-(+AA69*T70)),IF(Q70="Probabilidad",(K69-(+K69*T70)),IF(Q70="Impacto",AA69,""))),"")</f>
        <v>0.216</v>
      </c>
      <c r="Z70" s="81" t="str">
        <f t="shared" si="49"/>
        <v>Baja</v>
      </c>
      <c r="AA70" s="28">
        <f t="shared" ref="AA70:AA74" si="65">+Y70</f>
        <v>0.216</v>
      </c>
      <c r="AB70" s="81" t="str">
        <f t="shared" ref="AB70:AB74" si="66">IFERROR(IF(AC70="","",IF(AC70&lt;=0.2,"Leve",IF(AC70&lt;=0.4,"Menor",IF(AC70&lt;=0.6,"Moderado",IF(AC70&lt;=0.8,"Mayor","Catastrófico"))))),"")</f>
        <v>Mayor</v>
      </c>
      <c r="AC70" s="28">
        <f>IFERROR(IF(AND(Q69="Impacto",Q70="Impacto"),(AC69-(+AC69*T70)),IF(Q70="Impacto",(#REF!-(+#REF!*T70)),IF(Q70="Probabilidad",AC69,""))),"")</f>
        <v>0.8</v>
      </c>
      <c r="AD70" s="238"/>
      <c r="AE70" s="240"/>
      <c r="AF70" s="238"/>
      <c r="AG70" s="240"/>
      <c r="AH70" s="242"/>
      <c r="AI70" s="248"/>
      <c r="AJ70" s="146"/>
      <c r="AK70" s="215"/>
      <c r="AL70" s="207"/>
      <c r="AM70" s="215"/>
      <c r="AN70" s="221"/>
      <c r="AO70" s="144"/>
      <c r="AP70" s="144"/>
      <c r="AQ70" s="144"/>
      <c r="AR70" s="144"/>
      <c r="AS70" s="144"/>
      <c r="AT70" s="144"/>
      <c r="AU70" s="144"/>
      <c r="AV70" s="144"/>
      <c r="AW70" s="144"/>
      <c r="AX70" s="144"/>
      <c r="AY70" s="144"/>
    </row>
    <row r="71" spans="1:51" s="145" customFormat="1" ht="49.5" customHeight="1" x14ac:dyDescent="0.25">
      <c r="A71" s="275"/>
      <c r="B71" s="217"/>
      <c r="C71" s="217"/>
      <c r="D71" s="217"/>
      <c r="E71" s="217"/>
      <c r="F71" s="217"/>
      <c r="G71" s="245"/>
      <c r="H71" s="148" t="s">
        <v>438</v>
      </c>
      <c r="I71" s="217"/>
      <c r="J71" s="235"/>
      <c r="K71" s="271"/>
      <c r="L71" s="235"/>
      <c r="M71" s="271"/>
      <c r="N71" s="242"/>
      <c r="O71" s="123">
        <v>3</v>
      </c>
      <c r="P71" s="149" t="s">
        <v>439</v>
      </c>
      <c r="Q71" s="27" t="str">
        <f t="shared" ref="Q71:Q74" si="67">IF(OR(R71="Preventivo",R71="Detectivo"),"Probabilidad",IF(R71="Correctivo","Impacto",""))</f>
        <v>Probabilidad</v>
      </c>
      <c r="R71" s="125" t="s">
        <v>162</v>
      </c>
      <c r="S71" s="96" t="s">
        <v>151</v>
      </c>
      <c r="T71" s="28" t="str">
        <f t="shared" si="64"/>
        <v>40%</v>
      </c>
      <c r="U71" s="96" t="s">
        <v>190</v>
      </c>
      <c r="V71" s="96" t="s">
        <v>153</v>
      </c>
      <c r="W71" s="96" t="s">
        <v>154</v>
      </c>
      <c r="X71" s="140" t="s">
        <v>440</v>
      </c>
      <c r="Y71" s="126">
        <f>IFERROR(IF(AND(Q70="Probabilidad",Q71="Probabilidad"),(AA70-(+AA70*T71)),IF(AND(Q70="Impacto",Q71="Probabilidad"),(AA69-(+AA69*T71)),IF(Q71="Impacto",AA70,""))),"")</f>
        <v>0.12959999999999999</v>
      </c>
      <c r="Z71" s="81" t="str">
        <f t="shared" si="49"/>
        <v>Muy Baja</v>
      </c>
      <c r="AA71" s="28">
        <f t="shared" si="65"/>
        <v>0.12959999999999999</v>
      </c>
      <c r="AB71" s="81" t="str">
        <f t="shared" si="66"/>
        <v>Mayor</v>
      </c>
      <c r="AC71" s="28">
        <f>IFERROR(IF(AND(Q70="Impacto",Q71="Impacto"),(AC70-(+AC70*T71)),IF(AND(Q70="Probabilidad",Q71="Impacto"),(AC69-(+AC69*T71)),IF(Q71="Probabilidad",AC70,""))),"")</f>
        <v>0.8</v>
      </c>
      <c r="AD71" s="238"/>
      <c r="AE71" s="240"/>
      <c r="AF71" s="238"/>
      <c r="AG71" s="240"/>
      <c r="AH71" s="242"/>
      <c r="AI71" s="248"/>
      <c r="AJ71" s="146"/>
      <c r="AK71" s="215"/>
      <c r="AL71" s="207"/>
      <c r="AM71" s="215"/>
      <c r="AN71" s="221"/>
      <c r="AO71" s="144"/>
      <c r="AP71" s="144"/>
      <c r="AQ71" s="144"/>
      <c r="AR71" s="144"/>
      <c r="AS71" s="144"/>
      <c r="AT71" s="144"/>
      <c r="AU71" s="144"/>
      <c r="AV71" s="144"/>
      <c r="AW71" s="144"/>
      <c r="AX71" s="144"/>
      <c r="AY71" s="144"/>
    </row>
    <row r="72" spans="1:51" s="145" customFormat="1" ht="62.25" customHeight="1" x14ac:dyDescent="0.25">
      <c r="A72" s="275"/>
      <c r="B72" s="217"/>
      <c r="C72" s="217"/>
      <c r="D72" s="217"/>
      <c r="E72" s="217"/>
      <c r="F72" s="217"/>
      <c r="G72" s="245"/>
      <c r="H72" s="148" t="s">
        <v>441</v>
      </c>
      <c r="I72" s="217"/>
      <c r="J72" s="235"/>
      <c r="K72" s="271"/>
      <c r="L72" s="235"/>
      <c r="M72" s="271"/>
      <c r="N72" s="242"/>
      <c r="O72" s="123">
        <v>4</v>
      </c>
      <c r="P72" s="142" t="s">
        <v>442</v>
      </c>
      <c r="Q72" s="27" t="str">
        <f t="shared" si="67"/>
        <v>Probabilidad</v>
      </c>
      <c r="R72" s="125" t="s">
        <v>162</v>
      </c>
      <c r="S72" s="96" t="s">
        <v>151</v>
      </c>
      <c r="T72" s="28" t="str">
        <f t="shared" si="64"/>
        <v>40%</v>
      </c>
      <c r="U72" s="96" t="s">
        <v>190</v>
      </c>
      <c r="V72" s="96" t="s">
        <v>153</v>
      </c>
      <c r="W72" s="96" t="s">
        <v>154</v>
      </c>
      <c r="X72" s="140" t="s">
        <v>443</v>
      </c>
      <c r="Y72" s="126">
        <f>IFERROR(IF(AND(Q71="Probabilidad",Q72="Probabilidad"),(AA71-(+AA71*T72)),IF(AND(Q71="Impacto",Q72="Probabilidad"),(AA70-(+AA70*T72)),IF(Q72="Impacto",AA71,""))),"")</f>
        <v>7.7759999999999996E-2</v>
      </c>
      <c r="Z72" s="81" t="str">
        <f t="shared" si="49"/>
        <v>Muy Baja</v>
      </c>
      <c r="AA72" s="28">
        <f t="shared" si="65"/>
        <v>7.7759999999999996E-2</v>
      </c>
      <c r="AB72" s="81" t="str">
        <f t="shared" si="66"/>
        <v>Mayor</v>
      </c>
      <c r="AC72" s="28">
        <f>IFERROR(IF(AND(Q71="Impacto",Q72="Impacto"),(AC71-(+AC71*T72)),IF(AND(Q71="Probabilidad",Q72="Impacto"),(AC70-(+AC70*T72)),IF(Q72="Probabilidad",AC71,""))),"")</f>
        <v>0.8</v>
      </c>
      <c r="AD72" s="238"/>
      <c r="AE72" s="240"/>
      <c r="AF72" s="238"/>
      <c r="AG72" s="240"/>
      <c r="AH72" s="242"/>
      <c r="AI72" s="248"/>
      <c r="AJ72" s="146"/>
      <c r="AK72" s="215"/>
      <c r="AL72" s="207"/>
      <c r="AM72" s="215"/>
      <c r="AN72" s="221"/>
      <c r="AO72" s="144"/>
      <c r="AP72" s="144"/>
      <c r="AQ72" s="144"/>
      <c r="AR72" s="144"/>
      <c r="AS72" s="144"/>
      <c r="AT72" s="144"/>
      <c r="AU72" s="144"/>
      <c r="AV72" s="144"/>
      <c r="AW72" s="144"/>
      <c r="AX72" s="144"/>
      <c r="AY72" s="144"/>
    </row>
    <row r="73" spans="1:51" s="145" customFormat="1" ht="42.6" customHeight="1" x14ac:dyDescent="0.25">
      <c r="A73" s="275"/>
      <c r="B73" s="217"/>
      <c r="C73" s="217"/>
      <c r="D73" s="217"/>
      <c r="E73" s="217"/>
      <c r="F73" s="217"/>
      <c r="G73" s="245"/>
      <c r="H73" s="148" t="s">
        <v>444</v>
      </c>
      <c r="I73" s="217"/>
      <c r="J73" s="235"/>
      <c r="K73" s="271"/>
      <c r="L73" s="235"/>
      <c r="M73" s="271"/>
      <c r="N73" s="242"/>
      <c r="O73" s="123">
        <v>5</v>
      </c>
      <c r="P73" s="142" t="s">
        <v>445</v>
      </c>
      <c r="Q73" s="27" t="str">
        <f t="shared" si="67"/>
        <v>Probabilidad</v>
      </c>
      <c r="R73" s="125" t="s">
        <v>162</v>
      </c>
      <c r="S73" s="96" t="s">
        <v>151</v>
      </c>
      <c r="T73" s="28" t="str">
        <f t="shared" si="64"/>
        <v>40%</v>
      </c>
      <c r="U73" s="96" t="s">
        <v>190</v>
      </c>
      <c r="V73" s="96" t="s">
        <v>153</v>
      </c>
      <c r="W73" s="96" t="s">
        <v>154</v>
      </c>
      <c r="X73" s="140" t="s">
        <v>446</v>
      </c>
      <c r="Y73" s="126">
        <f>IFERROR(IF(AND(Q72="Probabilidad",Q73="Probabilidad"),(AA72-(+AA72*T73)),IF(AND(Q72="Impacto",Q73="Probabilidad"),(AA71-(+AA71*T73)),IF(Q73="Impacto",AA72,""))),"")</f>
        <v>4.6655999999999996E-2</v>
      </c>
      <c r="Z73" s="81" t="str">
        <f t="shared" si="49"/>
        <v>Muy Baja</v>
      </c>
      <c r="AA73" s="28">
        <f t="shared" si="65"/>
        <v>4.6655999999999996E-2</v>
      </c>
      <c r="AB73" s="81" t="str">
        <f t="shared" si="66"/>
        <v>Mayor</v>
      </c>
      <c r="AC73" s="28">
        <f>IFERROR(IF(AND(Q72="Impacto",Q73="Impacto"),(AC72-(+AC72*T73)),IF(AND(Q72="Probabilidad",Q73="Impacto"),(AC71-(+AC71*T73)),IF(Q73="Probabilidad",AC72,""))),"")</f>
        <v>0.8</v>
      </c>
      <c r="AD73" s="238"/>
      <c r="AE73" s="240"/>
      <c r="AF73" s="238"/>
      <c r="AG73" s="240"/>
      <c r="AH73" s="242"/>
      <c r="AI73" s="248"/>
      <c r="AJ73" s="146"/>
      <c r="AK73" s="215"/>
      <c r="AL73" s="207"/>
      <c r="AM73" s="215"/>
      <c r="AN73" s="221"/>
      <c r="AO73" s="144"/>
      <c r="AP73" s="144"/>
      <c r="AQ73" s="144"/>
      <c r="AR73" s="144"/>
      <c r="AS73" s="144"/>
      <c r="AT73" s="144"/>
      <c r="AU73" s="144"/>
      <c r="AV73" s="144"/>
      <c r="AW73" s="144"/>
      <c r="AX73" s="144"/>
      <c r="AY73" s="144"/>
    </row>
    <row r="74" spans="1:51" s="145" customFormat="1" ht="36" customHeight="1" x14ac:dyDescent="0.25">
      <c r="A74" s="276"/>
      <c r="B74" s="218"/>
      <c r="C74" s="218"/>
      <c r="D74" s="218"/>
      <c r="E74" s="218"/>
      <c r="F74" s="218"/>
      <c r="G74" s="246"/>
      <c r="H74" s="151"/>
      <c r="I74" s="218"/>
      <c r="J74" s="277"/>
      <c r="K74" s="272"/>
      <c r="L74" s="277"/>
      <c r="M74" s="272"/>
      <c r="N74" s="278"/>
      <c r="O74" s="123">
        <v>6</v>
      </c>
      <c r="P74" s="142" t="s">
        <v>447</v>
      </c>
      <c r="Q74" s="27" t="str">
        <f t="shared" si="67"/>
        <v>Impacto</v>
      </c>
      <c r="R74" s="125" t="s">
        <v>179</v>
      </c>
      <c r="S74" s="96" t="s">
        <v>151</v>
      </c>
      <c r="T74" s="28" t="str">
        <f t="shared" si="64"/>
        <v>25%</v>
      </c>
      <c r="U74" s="96" t="s">
        <v>190</v>
      </c>
      <c r="V74" s="96" t="s">
        <v>153</v>
      </c>
      <c r="W74" s="96" t="s">
        <v>154</v>
      </c>
      <c r="X74" s="140" t="s">
        <v>448</v>
      </c>
      <c r="Y74" s="126">
        <f>IFERROR(IF(AND(Q73="Probabilidad",Q74="Probabilidad"),(AA73-(+AA73*T74)),IF(AND(Q73="Impacto",Q74="Probabilidad"),(AA72-(+AA72*T74)),IF(Q74="Impacto",AA73,""))),"")</f>
        <v>4.6655999999999996E-2</v>
      </c>
      <c r="Z74" s="81" t="str">
        <f t="shared" si="49"/>
        <v>Muy Baja</v>
      </c>
      <c r="AA74" s="28">
        <f t="shared" si="65"/>
        <v>4.6655999999999996E-2</v>
      </c>
      <c r="AB74" s="81" t="str">
        <f t="shared" si="66"/>
        <v>Moderado</v>
      </c>
      <c r="AC74" s="28">
        <f>IFERROR(IF(AND(Q73="Impacto",Q74="Impacto"),(AC73-(+AC73*T74)),IF(AND(Q73="Probabilidad",Q74="Impacto"),(AC72-(+AC72*T74)),IF(Q74="Probabilidad",AC73,""))),"")</f>
        <v>0.60000000000000009</v>
      </c>
      <c r="AD74" s="279"/>
      <c r="AE74" s="280"/>
      <c r="AF74" s="279"/>
      <c r="AG74" s="280"/>
      <c r="AH74" s="278"/>
      <c r="AI74" s="281"/>
      <c r="AJ74" s="146"/>
      <c r="AK74" s="213"/>
      <c r="AL74" s="208"/>
      <c r="AM74" s="213"/>
      <c r="AN74" s="222"/>
      <c r="AO74" s="144"/>
      <c r="AP74" s="144"/>
      <c r="AQ74" s="144"/>
      <c r="AR74" s="144"/>
      <c r="AS74" s="144"/>
      <c r="AT74" s="144"/>
      <c r="AU74" s="144"/>
      <c r="AV74" s="144"/>
      <c r="AW74" s="144"/>
      <c r="AX74" s="144"/>
      <c r="AY74" s="144"/>
    </row>
    <row r="75" spans="1:51" ht="135" customHeight="1" x14ac:dyDescent="0.25">
      <c r="A75" s="255" t="s">
        <v>449</v>
      </c>
      <c r="B75" s="256"/>
      <c r="C75" s="256" t="s">
        <v>450</v>
      </c>
      <c r="D75" s="256" t="s">
        <v>451</v>
      </c>
      <c r="E75" s="256" t="s">
        <v>452</v>
      </c>
      <c r="F75" s="256" t="s">
        <v>453</v>
      </c>
      <c r="G75" s="257" t="s">
        <v>454</v>
      </c>
      <c r="H75" s="105" t="s">
        <v>455</v>
      </c>
      <c r="I75" s="260" t="s">
        <v>393</v>
      </c>
      <c r="J75" s="237" t="s">
        <v>241</v>
      </c>
      <c r="K75" s="233">
        <f>IF(J75="","",IF(J75="Muy Baja",0.2,IF(J75="Baja",0.4,IF(J75="Media",0.6,IF(J75="Alta",0.8,IF(J75="Muy Alta",1,))))))</f>
        <v>0.6</v>
      </c>
      <c r="L75" s="237" t="s">
        <v>147</v>
      </c>
      <c r="M75" s="233">
        <f>IF(L75="","",IF(L75="Leve",0.2,IF(L75="Menor",0.4,IF(L75="Moderado",0.6,IF(L75="Mayor",0.8,IF(L75="Catastrófico",1,))))))</f>
        <v>0.6</v>
      </c>
      <c r="N75" s="236" t="str">
        <f>IF(OR(AND(J75="Muy Baja",L75="Leve"),AND(J75="Muy Baja",L75="Menor"),AND(J75="Baja",L75="Leve")),"Bajo",IF(OR(AND(J75="Muy baja",L75="Moderado"),AND(J75="Baja",L75="Menor"),AND(J75="Baja",L75="Moderado"),AND(J75="Media",L75="Leve"),AND(J75="Media",L75="Menor"),AND(J75="Media",L75="Moderado"),AND(J75="Alta",L75="Leve"),AND(J75="Alta",L75="Menor")),"Moderado",IF(OR(AND(J75="Muy Baja",L75="Mayor"),AND(J75="Baja",L75="Mayor"),AND(J75="Media",L75="Mayor"),AND(J75="Alta",L75="Moderado"),AND(J75="Alta",L75="Mayor"),AND(J75="Muy Alta",L75="Leve"),AND(J75="Muy Alta",L75="Menor"),AND(J75="Muy Alta",L75="Moderado"),AND(J75="Muy Alta",L75="Mayor")),"Alto",IF(OR(AND(J75="Muy Baja",L75="Catastrófico"),AND(J75="Baja",L75="Catastrófico"),AND(J75="Media",L75="Catastrófico"),AND(J75="Alta",L75="Catastrófico"),AND(J75="Muy Alta",L75="Catastrófico")),"Extremo",""))))</f>
        <v>Moderado</v>
      </c>
      <c r="O75" s="27">
        <v>1</v>
      </c>
      <c r="P75" s="100" t="s">
        <v>456</v>
      </c>
      <c r="Q75" s="27" t="str">
        <f>IF(OR(R75="Preventivo",R75="Detectivo"),"Probabilidad",IF(R75="Correctivo","Impacto",""))</f>
        <v>Probabilidad</v>
      </c>
      <c r="R75" s="96" t="s">
        <v>150</v>
      </c>
      <c r="S75" s="96" t="s">
        <v>151</v>
      </c>
      <c r="T75" s="28" t="str">
        <f>IF(AND(R75="Preventivo",S75="Automático"),"50%",IF(AND(R75="Preventivo",S75="Manual"),"40%",IF(AND(R75="Detectivo",S75="Automático"),"40%",IF(AND(R75="Detectivo",S75="Manual"),"30%",IF(AND(R75="Correctivo",S75="Automático"),"35%",IF(AND(R75="Correctivo",S75="Manual"),"25%",""))))))</f>
        <v>30%</v>
      </c>
      <c r="U75" s="96" t="s">
        <v>152</v>
      </c>
      <c r="V75" s="96" t="s">
        <v>153</v>
      </c>
      <c r="W75" s="96" t="s">
        <v>154</v>
      </c>
      <c r="X75" s="27" t="s">
        <v>457</v>
      </c>
      <c r="Y75" s="82">
        <f>IFERROR(IF(Q75="Probabilidad",(K75-(+K75*T75)),IF(Q75="Impacto",K75,"")),"")</f>
        <v>0.42</v>
      </c>
      <c r="Z75" s="81" t="str">
        <f t="shared" ref="Z75:Z89" si="68">IFERROR(IF(Y75="","",IF(Y75&lt;=0.2,"Muy Baja",IF(Y75&lt;=0.4,"Baja",IF(Y75&lt;=0.6,"Media",IF(Y75&lt;=0.8,"Alta","Muy Alta"))))),"")</f>
        <v>Media</v>
      </c>
      <c r="AA75" s="28">
        <f>+Y75</f>
        <v>0.42</v>
      </c>
      <c r="AB75" s="81" t="str">
        <f>IFERROR(IF(AC75="","",IF(AC75&lt;=0.2,"Leve",IF(AC75&lt;=0.4,"Menor",IF(AC75&lt;=0.6,"Moderado",IF(AC75&lt;=0.8,"Mayor","Catastrófico"))))),"")</f>
        <v>Moderado</v>
      </c>
      <c r="AC75" s="28">
        <f>IFERROR(IF(Q75="Impacto",(M75-(+M75*T75)),IF(Q75="Probabilidad",M75,"")),"")</f>
        <v>0.6</v>
      </c>
      <c r="AD75" s="237" t="str">
        <f>IFERROR(IF(AE75=0,"",IF(AND(AE75&gt;0,AE75&lt;=0.2),"Muy Baja",IF(AE75&lt;=0.4,"Baja",IF(AE75&lt;=0.6,"Media",IF(AE75&lt;=0.8,"Alta","Muy Alta"))))),"")</f>
        <v>Muy Baja</v>
      </c>
      <c r="AE75" s="239">
        <f>MIN(Y75:Y79)</f>
        <v>7.5600000000000001E-2</v>
      </c>
      <c r="AF75" s="237" t="str">
        <f>IFERROR(IF(AG75=0,"",IF(AND(AG75&gt;0,AG75&lt;=0.2),"Leve",IF(AG75&lt;=0.4,"Menor",IF(AG75&lt;=0.6,"Moderado",IF(AG75&lt;=0.8,"Mayor","Catastrófico"))))),"")</f>
        <v>Moderado</v>
      </c>
      <c r="AG75" s="239">
        <f>MIN(AC75:AC79)</f>
        <v>0.6</v>
      </c>
      <c r="AH75" s="241" t="str">
        <f>IFERROR(IF(OR(AND(AD75="Muy Baja",AF75="Leve"),AND(AD75="Muy Baja",AF75="Menor"),AND(AD75="Baja",AF75="Leve")),"Bajo",IF(OR(AND(AD75="Muy Baja",AF75="Moderado"),AND(AD75="Baja",AF75="Menor"),AND(AD75="Baja",AF75="Moderado"),AND(AD75="Media",AF75="Leve"),AND(AD75="Media",AF75="Menor"),AND(AD75="Media",AF75="Moderado"),AND(AD75="Alta",AF75="Leve"),AND(AD75="Alta",AF75="Menor")),"Moderado",IF(OR(AND(AD75="Muy Baja",AF75="Mayor"),AND(AD75="Baja",AF75="Mayor"),AND(AD75="Media",AF75="Mayor"),AND(AD75="Alta",AF75="Moderado"),AND(AD75="Alta",AF75="Mayor"),AND(AD75="Muy Alta",AF75="Leve"),AND(AD75="Muy Alta",AF75="Menor"),AND(AD75="Muy Alta",AF75="Moderado"),AND(AD75="Muy Alta",AF75="Mayor")),"Alto",IF(OR(AND(AD75="Muy Baja",AF75="Catastrófico"),AND(AD75="Baja",AF75="Catastrófico"),AND(AD75="Media",AF75="Catastrófico"),AND(AD75="Alta",AF75="Catastrófico"),AND(AD75="Muy Alta",AF75="Catastrófico")),"Extremo","")))),"")</f>
        <v>Moderado</v>
      </c>
      <c r="AI75" s="250" t="s">
        <v>156</v>
      </c>
      <c r="AJ75" s="106" t="s">
        <v>458</v>
      </c>
      <c r="AK75" s="249" t="s">
        <v>459</v>
      </c>
      <c r="AL75" s="210"/>
      <c r="AM75" s="206" t="s">
        <v>460</v>
      </c>
      <c r="AN75" s="209" t="s">
        <v>461</v>
      </c>
      <c r="AO75" s="83"/>
      <c r="AP75" s="83"/>
      <c r="AQ75" s="83"/>
      <c r="AR75" s="83"/>
      <c r="AS75" s="83"/>
      <c r="AT75" s="83"/>
      <c r="AU75" s="83"/>
      <c r="AV75" s="83"/>
      <c r="AW75" s="83"/>
    </row>
    <row r="76" spans="1:51" ht="158.25" customHeight="1" x14ac:dyDescent="0.25">
      <c r="A76" s="255"/>
      <c r="B76" s="256"/>
      <c r="C76" s="256"/>
      <c r="D76" s="256"/>
      <c r="E76" s="256"/>
      <c r="F76" s="256"/>
      <c r="G76" s="257"/>
      <c r="I76" s="261"/>
      <c r="J76" s="238"/>
      <c r="K76" s="233"/>
      <c r="L76" s="238"/>
      <c r="M76" s="233"/>
      <c r="N76" s="236"/>
      <c r="O76" s="27">
        <v>2</v>
      </c>
      <c r="P76" s="100" t="s">
        <v>462</v>
      </c>
      <c r="Q76" s="27" t="str">
        <f>IF(OR(R76="Preventivo",R76="Detectivo"),"Probabilidad",IF(R76="Correctivo","Impacto",""))</f>
        <v>Probabilidad</v>
      </c>
      <c r="R76" s="96" t="s">
        <v>162</v>
      </c>
      <c r="S76" s="96" t="s">
        <v>463</v>
      </c>
      <c r="T76" s="28" t="str">
        <f t="shared" ref="T76:T79" si="69">IF(AND(R76="Preventivo",S76="Automático"),"50%",IF(AND(R76="Preventivo",S76="Manual"),"40%",IF(AND(R76="Detectivo",S76="Automático"),"40%",IF(AND(R76="Detectivo",S76="Manual"),"30%",IF(AND(R76="Correctivo",S76="Automático"),"35%",IF(AND(R76="Correctivo",S76="Manual"),"25%",""))))))</f>
        <v>50%</v>
      </c>
      <c r="U76" s="96" t="s">
        <v>152</v>
      </c>
      <c r="V76" s="96" t="s">
        <v>153</v>
      </c>
      <c r="W76" s="96" t="s">
        <v>154</v>
      </c>
      <c r="X76" s="101" t="s">
        <v>464</v>
      </c>
      <c r="Y76" s="82">
        <f>IFERROR(IF(AND(Q75="Probabilidad",Q76="Probabilidad"),(AA75-(+AA75*T76)),IF(Q76="Probabilidad",(K75-(+K75*T76)),IF(Q76="Impacto",AA75,""))),"")</f>
        <v>0.21</v>
      </c>
      <c r="Z76" s="81" t="str">
        <f t="shared" si="68"/>
        <v>Baja</v>
      </c>
      <c r="AA76" s="28">
        <f t="shared" ref="AA76:AA79" si="70">+Y76</f>
        <v>0.21</v>
      </c>
      <c r="AB76" s="81" t="str">
        <f t="shared" ref="AB76:AB79" si="71">IFERROR(IF(AC76="","",IF(AC76&lt;=0.2,"Leve",IF(AC76&lt;=0.4,"Menor",IF(AC76&lt;=0.6,"Moderado",IF(AC76&lt;=0.8,"Mayor","Catastrófico"))))),"")</f>
        <v>Moderado</v>
      </c>
      <c r="AC76" s="28">
        <f>IFERROR(IF(AND(Q75="Impacto",Q76="Impacto"),(AC75-(+AC75*T76)),IF(Q76="Impacto",(#REF!-(+#REF!*T76)),IF(Q76="Probabilidad",AC75,""))),"")</f>
        <v>0.6</v>
      </c>
      <c r="AD76" s="238"/>
      <c r="AE76" s="240"/>
      <c r="AF76" s="238"/>
      <c r="AG76" s="240"/>
      <c r="AH76" s="242"/>
      <c r="AI76" s="251"/>
      <c r="AJ76" s="106" t="s">
        <v>465</v>
      </c>
      <c r="AK76" s="207"/>
      <c r="AL76" s="210"/>
      <c r="AM76" s="207"/>
      <c r="AN76" s="209"/>
      <c r="AO76" s="83"/>
      <c r="AP76" s="83"/>
      <c r="AQ76" s="83"/>
      <c r="AR76" s="83"/>
      <c r="AS76" s="83"/>
      <c r="AT76" s="83"/>
      <c r="AU76" s="83"/>
      <c r="AV76" s="83"/>
      <c r="AW76" s="83"/>
    </row>
    <row r="77" spans="1:51" ht="31.95" customHeight="1" x14ac:dyDescent="0.25">
      <c r="A77" s="255"/>
      <c r="B77" s="256"/>
      <c r="C77" s="256"/>
      <c r="D77" s="256"/>
      <c r="E77" s="256"/>
      <c r="F77" s="256"/>
      <c r="G77" s="257"/>
      <c r="H77" s="107" t="s">
        <v>466</v>
      </c>
      <c r="I77" s="261"/>
      <c r="J77" s="238"/>
      <c r="K77" s="233"/>
      <c r="L77" s="238"/>
      <c r="M77" s="233"/>
      <c r="N77" s="236"/>
      <c r="O77" s="27">
        <v>3</v>
      </c>
      <c r="P77" s="108" t="s">
        <v>467</v>
      </c>
      <c r="Q77" s="27" t="str">
        <f>IF(OR(R77="Preventivo",R77="Detectivo"),"Probabilidad",IF(R77="Correctivo","Impacto",""))</f>
        <v>Probabilidad</v>
      </c>
      <c r="R77" s="96" t="s">
        <v>162</v>
      </c>
      <c r="S77" s="96" t="s">
        <v>151</v>
      </c>
      <c r="T77" s="28" t="str">
        <f t="shared" si="69"/>
        <v>40%</v>
      </c>
      <c r="U77" s="96" t="s">
        <v>152</v>
      </c>
      <c r="V77" s="96" t="s">
        <v>172</v>
      </c>
      <c r="W77" s="96" t="s">
        <v>154</v>
      </c>
      <c r="X77" s="101" t="s">
        <v>468</v>
      </c>
      <c r="Y77" s="82">
        <f>IFERROR(IF(AND(Q76="Probabilidad",Q77="Probabilidad"),(AA76-(+AA76*T77)),IF(AND(Q76="Impacto",Q77="Probabilidad"),(AA75-(+AA75*T77)),IF(Q77="Impacto",AA76,""))),"")</f>
        <v>0.126</v>
      </c>
      <c r="Z77" s="81" t="str">
        <f t="shared" si="68"/>
        <v>Muy Baja</v>
      </c>
      <c r="AA77" s="28">
        <f t="shared" si="70"/>
        <v>0.126</v>
      </c>
      <c r="AB77" s="81" t="str">
        <f t="shared" si="71"/>
        <v>Moderado</v>
      </c>
      <c r="AC77" s="28">
        <f>IFERROR(IF(AND(Q76="Impacto",Q77="Impacto"),(AC76-(+AC76*T77)),IF(AND(Q76="Probabilidad",Q77="Impacto"),(AC75-(+AC75*T77)),IF(Q77="Probabilidad",AC76,""))),"")</f>
        <v>0.6</v>
      </c>
      <c r="AD77" s="238"/>
      <c r="AE77" s="240"/>
      <c r="AF77" s="238"/>
      <c r="AG77" s="240"/>
      <c r="AH77" s="242"/>
      <c r="AI77" s="251"/>
      <c r="AJ77" s="106" t="s">
        <v>469</v>
      </c>
      <c r="AK77" s="207"/>
      <c r="AL77" s="210"/>
      <c r="AM77" s="207"/>
      <c r="AN77" s="209"/>
      <c r="AO77" s="83"/>
      <c r="AP77" s="83"/>
      <c r="AQ77" s="83"/>
      <c r="AR77" s="83"/>
      <c r="AS77" s="83"/>
      <c r="AT77" s="83"/>
      <c r="AU77" s="83"/>
      <c r="AV77" s="83"/>
      <c r="AW77" s="83"/>
    </row>
    <row r="78" spans="1:51" ht="36.6" customHeight="1" x14ac:dyDescent="0.25">
      <c r="A78" s="255"/>
      <c r="B78" s="256"/>
      <c r="C78" s="256"/>
      <c r="D78" s="256"/>
      <c r="E78" s="256"/>
      <c r="F78" s="256"/>
      <c r="G78" s="257"/>
      <c r="H78" s="107" t="s">
        <v>470</v>
      </c>
      <c r="I78" s="261"/>
      <c r="J78" s="238"/>
      <c r="K78" s="233"/>
      <c r="L78" s="238"/>
      <c r="M78" s="233"/>
      <c r="N78" s="236"/>
      <c r="O78" s="27">
        <v>4</v>
      </c>
      <c r="P78" s="100" t="s">
        <v>471</v>
      </c>
      <c r="Q78" s="27" t="str">
        <f t="shared" ref="Q78:Q79" si="72">IF(OR(R78="Preventivo",R78="Detectivo"),"Probabilidad",IF(R78="Correctivo","Impacto",""))</f>
        <v>Probabilidad</v>
      </c>
      <c r="R78" s="96" t="s">
        <v>162</v>
      </c>
      <c r="S78" s="96" t="s">
        <v>151</v>
      </c>
      <c r="T78" s="28" t="str">
        <f t="shared" si="69"/>
        <v>40%</v>
      </c>
      <c r="U78" s="96" t="s">
        <v>152</v>
      </c>
      <c r="V78" s="96" t="s">
        <v>153</v>
      </c>
      <c r="W78" s="96" t="s">
        <v>154</v>
      </c>
      <c r="X78" s="101" t="s">
        <v>472</v>
      </c>
      <c r="Y78" s="82">
        <f>IFERROR(IF(AND(Q77="Probabilidad",Q78="Probabilidad"),(AA77-(+AA77*T78)),IF(AND(Q77="Impacto",Q78="Probabilidad"),(AA76-(+AA76*T78)),IF(Q78="Impacto",AA77,""))),"")</f>
        <v>7.5600000000000001E-2</v>
      </c>
      <c r="Z78" s="81" t="str">
        <f t="shared" si="68"/>
        <v>Muy Baja</v>
      </c>
      <c r="AA78" s="28">
        <f t="shared" si="70"/>
        <v>7.5600000000000001E-2</v>
      </c>
      <c r="AB78" s="81" t="str">
        <f t="shared" si="71"/>
        <v>Moderado</v>
      </c>
      <c r="AC78" s="28">
        <f>IFERROR(IF(AND(Q77="Impacto",Q78="Impacto"),(AC77-(+AC77*T78)),IF(AND(Q77="Probabilidad",Q78="Impacto"),(AC76-(+AC76*T78)),IF(Q78="Probabilidad",AC77,""))),"")</f>
        <v>0.6</v>
      </c>
      <c r="AD78" s="238"/>
      <c r="AE78" s="240"/>
      <c r="AF78" s="238"/>
      <c r="AG78" s="240"/>
      <c r="AH78" s="242"/>
      <c r="AI78" s="251"/>
      <c r="AJ78" s="103"/>
      <c r="AK78" s="207"/>
      <c r="AL78" s="210"/>
      <c r="AM78" s="207"/>
      <c r="AN78" s="209"/>
      <c r="AO78" s="83"/>
      <c r="AP78" s="83"/>
      <c r="AQ78" s="83"/>
      <c r="AR78" s="83"/>
      <c r="AS78" s="83"/>
      <c r="AT78" s="83"/>
      <c r="AU78" s="83"/>
      <c r="AV78" s="83"/>
      <c r="AW78" s="83"/>
    </row>
    <row r="79" spans="1:51" ht="42" customHeight="1" x14ac:dyDescent="0.25">
      <c r="A79" s="255"/>
      <c r="B79" s="256"/>
      <c r="C79" s="256"/>
      <c r="D79" s="256"/>
      <c r="E79" s="256"/>
      <c r="F79" s="256"/>
      <c r="G79" s="257"/>
      <c r="H79" s="107" t="s">
        <v>473</v>
      </c>
      <c r="I79" s="261"/>
      <c r="J79" s="238"/>
      <c r="K79" s="233"/>
      <c r="L79" s="238"/>
      <c r="M79" s="233"/>
      <c r="N79" s="236"/>
      <c r="O79" s="27">
        <v>5</v>
      </c>
      <c r="P79" s="109" t="s">
        <v>474</v>
      </c>
      <c r="Q79" s="27" t="str">
        <f t="shared" si="72"/>
        <v/>
      </c>
      <c r="R79" s="96" t="s">
        <v>199</v>
      </c>
      <c r="S79" s="96" t="s">
        <v>199</v>
      </c>
      <c r="T79" s="28" t="str">
        <f t="shared" si="69"/>
        <v/>
      </c>
      <c r="U79" s="96" t="s">
        <v>199</v>
      </c>
      <c r="V79" s="96" t="s">
        <v>199</v>
      </c>
      <c r="W79" s="96" t="s">
        <v>199</v>
      </c>
      <c r="X79" s="27" t="s">
        <v>199</v>
      </c>
      <c r="Y79" s="82" t="str">
        <f>IFERROR(IF(AND(Q78="Probabilidad",Q79="Probabilidad"),(AA78-(+AA78*T79)),IF(AND(Q78="Impacto",Q79="Probabilidad"),(AA77-(+AA77*T79)),IF(Q79="Impacto",AA78,""))),"")</f>
        <v/>
      </c>
      <c r="Z79" s="81" t="str">
        <f t="shared" si="68"/>
        <v/>
      </c>
      <c r="AA79" s="28" t="str">
        <f t="shared" si="70"/>
        <v/>
      </c>
      <c r="AB79" s="81" t="str">
        <f t="shared" si="71"/>
        <v/>
      </c>
      <c r="AC79" s="28" t="str">
        <f>IFERROR(IF(AND(Q78="Impacto",Q79="Impacto"),(AC78-(+AC78*T79)),IF(AND(Q78="Probabilidad",Q79="Impacto"),(AC77-(+AC77*T79)),IF(Q79="Probabilidad",AC78,""))),"")</f>
        <v/>
      </c>
      <c r="AD79" s="238"/>
      <c r="AE79" s="240"/>
      <c r="AF79" s="238"/>
      <c r="AG79" s="240"/>
      <c r="AH79" s="242"/>
      <c r="AI79" s="251"/>
      <c r="AJ79" s="106" t="s">
        <v>475</v>
      </c>
      <c r="AK79" s="208"/>
      <c r="AL79" s="210"/>
      <c r="AM79" s="208"/>
      <c r="AN79" s="209"/>
      <c r="AO79" s="83"/>
      <c r="AP79" s="83"/>
      <c r="AQ79" s="83"/>
      <c r="AR79" s="83"/>
      <c r="AS79" s="83"/>
      <c r="AT79" s="83"/>
      <c r="AU79" s="83"/>
      <c r="AV79" s="83"/>
      <c r="AW79" s="83"/>
    </row>
    <row r="80" spans="1:51" ht="137.25" customHeight="1" x14ac:dyDescent="0.25">
      <c r="A80" s="255" t="s">
        <v>476</v>
      </c>
      <c r="B80" s="256" t="s">
        <v>477</v>
      </c>
      <c r="C80" s="256" t="s">
        <v>478</v>
      </c>
      <c r="D80" s="256" t="s">
        <v>274</v>
      </c>
      <c r="E80" s="256" t="s">
        <v>479</v>
      </c>
      <c r="F80" s="256" t="s">
        <v>480</v>
      </c>
      <c r="G80" s="257" t="s">
        <v>481</v>
      </c>
      <c r="I80" s="256" t="s">
        <v>393</v>
      </c>
      <c r="J80" s="292" t="s">
        <v>241</v>
      </c>
      <c r="K80" s="233">
        <f>IF(J80="","",IF(J80="Muy Baja",0.2,IF(J80="Baja",0.4,IF(J80="Media",0.6,IF(J80="Alta",0.8,IF(J80="Muy Alta",1,))))))</f>
        <v>0.6</v>
      </c>
      <c r="L80" s="292" t="s">
        <v>188</v>
      </c>
      <c r="M80" s="233">
        <f>IF(L80="","",IF(L80="Leve",0.2,IF(L80="Menor",0.4,IF(L80="Moderado",0.6,IF(L80="Mayor",0.8,IF(L80="Catastrófico",1,))))))</f>
        <v>1</v>
      </c>
      <c r="N80" s="236" t="str">
        <f>IF(OR(AND(J80="Muy Baja",L80="Leve"),AND(J80="Muy Baja",L80="Menor"),AND(J80="Baja",L80="Leve")),"Bajo",IF(OR(AND(J80="Muy baja",L80="Moderado"),AND(J80="Baja",L80="Menor"),AND(J80="Baja",L80="Moderado"),AND(J80="Media",L80="Leve"),AND(J80="Media",L80="Menor"),AND(J80="Media",L80="Moderado"),AND(J80="Alta",L80="Leve"),AND(J80="Alta",L80="Menor")),"Moderado",IF(OR(AND(J80="Muy Baja",L80="Mayor"),AND(J80="Baja",L80="Mayor"),AND(J80="Media",L80="Mayor"),AND(J80="Alta",L80="Moderado"),AND(J80="Alta",L80="Mayor"),AND(J80="Muy Alta",L80="Leve"),AND(J80="Muy Alta",L80="Menor"),AND(J80="Muy Alta",L80="Moderado"),AND(J80="Muy Alta",L80="Mayor")),"Alto",IF(OR(AND(J80="Muy Baja",L80="Catastrófico"),AND(J80="Baja",L80="Catastrófico"),AND(J80="Media",L80="Catastrófico"),AND(J80="Alta",L80="Catastrófico"),AND(J80="Muy Alta",L80="Catastrófico")),"Extremo",""))))</f>
        <v>Extremo</v>
      </c>
      <c r="O80" s="27"/>
      <c r="P80" s="100" t="s">
        <v>482</v>
      </c>
      <c r="Q80" s="27" t="str">
        <f>IF(OR(R80="Preventivo",R80="Detectivo"),"Probabilidad",IF(R80="Correctivo","Impacto",""))</f>
        <v>Impacto</v>
      </c>
      <c r="R80" s="96" t="s">
        <v>179</v>
      </c>
      <c r="S80" s="96" t="s">
        <v>151</v>
      </c>
      <c r="T80" s="28" t="str">
        <f>IF(AND(R80="Preventivo",S80="Automático"),"50%",IF(AND(R80="Preventivo",S80="Manual"),"40%",IF(AND(R80="Detectivo",S80="Automático"),"40%",IF(AND(R80="Detectivo",S80="Manual"),"30%",IF(AND(R80="Correctivo",S80="Automático"),"35%",IF(AND(R80="Correctivo",S80="Manual"),"25%",""))))))</f>
        <v>25%</v>
      </c>
      <c r="U80" s="96" t="s">
        <v>152</v>
      </c>
      <c r="V80" s="96" t="s">
        <v>153</v>
      </c>
      <c r="W80" s="96" t="s">
        <v>154</v>
      </c>
      <c r="X80" s="101" t="s">
        <v>483</v>
      </c>
      <c r="Y80" s="82">
        <f>IFERROR(IF(Q80="Probabilidad",(K80-(+K80*T80)),IF(Q80="Impacto",K80,"")),"")</f>
        <v>0.6</v>
      </c>
      <c r="Z80" s="81" t="str">
        <f t="shared" si="68"/>
        <v>Media</v>
      </c>
      <c r="AA80" s="28">
        <f>+Y80</f>
        <v>0.6</v>
      </c>
      <c r="AB80" s="81" t="str">
        <f>IFERROR(IF(AC80="","",IF(AC80&lt;=0.2,"Leve",IF(AC80&lt;=0.4,"Menor",IF(AC80&lt;=0.6,"Moderado",IF(AC80&lt;=0.8,"Mayor","Catastrófico"))))),"")</f>
        <v>Mayor</v>
      </c>
      <c r="AC80" s="28">
        <f>IFERROR(IF(Q80="Impacto",(M80-(+M80*T80)),IF(Q80="Probabilidad",M80,"")),"")</f>
        <v>0.75</v>
      </c>
      <c r="AD80" s="292" t="str">
        <f>IFERROR(IF(AE80=0,"",IF(AND(AE80&gt;0,AE80&lt;=0.2),"Muy Baja",IF(AE80&lt;=0.4,"Baja",IF(AE80&lt;=0.6,"Media",IF(AE80&lt;=0.8,"Alta","Muy Alta"))))),"")</f>
        <v>Muy Baja</v>
      </c>
      <c r="AE80" s="293">
        <f>MIN(Y80:Y85)</f>
        <v>7.7759999999999996E-2</v>
      </c>
      <c r="AF80" s="292" t="str">
        <f>IFERROR(IF(AG80=0,"",IF(AND(AG80&gt;0,AG80&lt;=0.2),"Leve",IF(AG80&lt;=0.4,"Menor",IF(AG80&lt;=0.6,"Moderado",IF(AG80&lt;=0.8,"Mayor","Catastrófico"))))),"")</f>
        <v>Mayor</v>
      </c>
      <c r="AG80" s="293">
        <f>MIN(AC80:AC85)</f>
        <v>0.75</v>
      </c>
      <c r="AH80" s="236" t="str">
        <f>IFERROR(IF(OR(AND(AD80="Muy Baja",AF80="Leve"),AND(AD80="Muy Baja",AF80="Menor"),AND(AD80="Baja",AF80="Leve")),"Bajo",IF(OR(AND(AD80="Muy Baja",AF80="Moderado"),AND(AD80="Baja",AF80="Menor"),AND(AD80="Baja",AF80="Moderado"),AND(AD80="Media",AF80="Leve"),AND(AD80="Media",AF80="Menor"),AND(AD80="Media",AF80="Moderado"),AND(AD80="Alta",AF80="Leve"),AND(AD80="Alta",AF80="Menor")),"Moderado",IF(OR(AND(AD80="Muy Baja",AF80="Mayor"),AND(AD80="Baja",AF80="Mayor"),AND(AD80="Media",AF80="Mayor"),AND(AD80="Alta",AF80="Moderado"),AND(AD80="Alta",AF80="Mayor"),AND(AD80="Muy Alta",AF80="Leve"),AND(AD80="Muy Alta",AF80="Menor"),AND(AD80="Muy Alta",AF80="Moderado"),AND(AD80="Muy Alta",AF80="Mayor")),"Alto",IF(OR(AND(AD80="Muy Baja",AF80="Catastrófico"),AND(AD80="Baja",AF80="Catastrófico"),AND(AD80="Media",AF80="Catastrófico"),AND(AD80="Alta",AF80="Catastrófico"),AND(AD80="Muy Alta",AF80="Catastrófico")),"Extremo","")))),"")</f>
        <v>Alto</v>
      </c>
      <c r="AI80" s="255"/>
      <c r="AJ80" s="262" t="s">
        <v>484</v>
      </c>
      <c r="AK80" s="210" t="s">
        <v>485</v>
      </c>
      <c r="AL80" s="210"/>
      <c r="AM80" s="210" t="s">
        <v>486</v>
      </c>
      <c r="AN80" s="211" t="s">
        <v>487</v>
      </c>
      <c r="AO80" s="83"/>
      <c r="AP80" s="83"/>
      <c r="AQ80" s="83"/>
      <c r="AR80" s="83"/>
      <c r="AS80" s="83"/>
      <c r="AT80" s="83"/>
      <c r="AU80" s="83"/>
      <c r="AV80" s="83"/>
      <c r="AW80" s="83"/>
    </row>
    <row r="81" spans="1:49" ht="138.75" customHeight="1" x14ac:dyDescent="0.25">
      <c r="A81" s="255"/>
      <c r="B81" s="256"/>
      <c r="C81" s="256"/>
      <c r="D81" s="256"/>
      <c r="E81" s="256"/>
      <c r="F81" s="256"/>
      <c r="G81" s="257"/>
      <c r="H81" s="344" t="s">
        <v>488</v>
      </c>
      <c r="I81" s="256"/>
      <c r="J81" s="292"/>
      <c r="K81" s="233"/>
      <c r="L81" s="292"/>
      <c r="M81" s="233"/>
      <c r="N81" s="236"/>
      <c r="O81" s="27" t="s">
        <v>148</v>
      </c>
      <c r="P81" s="100" t="s">
        <v>489</v>
      </c>
      <c r="Q81" s="27" t="str">
        <f>IF(OR(R81="Preventivo",R81="Detectivo"),"Probabilidad",IF(R81="Correctivo","Impacto",""))</f>
        <v>Probabilidad</v>
      </c>
      <c r="R81" s="96" t="s">
        <v>162</v>
      </c>
      <c r="S81" s="96" t="s">
        <v>151</v>
      </c>
      <c r="T81" s="28" t="str">
        <f t="shared" ref="T81:T87" si="73">IF(AND(R81="Preventivo",S81="Automático"),"50%",IF(AND(R81="Preventivo",S81="Manual"),"40%",IF(AND(R81="Detectivo",S81="Automático"),"40%",IF(AND(R81="Detectivo",S81="Manual"),"30%",IF(AND(R81="Correctivo",S81="Automático"),"35%",IF(AND(R81="Correctivo",S81="Manual"),"25%",""))))))</f>
        <v>40%</v>
      </c>
      <c r="U81" s="96" t="s">
        <v>190</v>
      </c>
      <c r="V81" s="96" t="s">
        <v>172</v>
      </c>
      <c r="W81" s="96" t="s">
        <v>154</v>
      </c>
      <c r="X81" s="101" t="s">
        <v>490</v>
      </c>
      <c r="Y81" s="82">
        <f>IFERROR(IF(AND(Q80="Probabilidad",Q81="Probabilidad"),(AA80-(+AA80*T81)),IF(Q81="Probabilidad",(K80-(+K80*T81)),IF(Q81="Impacto",AA80,""))),"")</f>
        <v>0.36</v>
      </c>
      <c r="Z81" s="81" t="str">
        <f t="shared" si="68"/>
        <v>Baja</v>
      </c>
      <c r="AA81" s="28">
        <f t="shared" ref="AA81:AA87" si="74">+Y81</f>
        <v>0.36</v>
      </c>
      <c r="AB81" s="81" t="str">
        <f t="shared" ref="AB81:AB87" si="75">IFERROR(IF(AC81="","",IF(AC81&lt;=0.2,"Leve",IF(AC81&lt;=0.4,"Menor",IF(AC81&lt;=0.6,"Moderado",IF(AC81&lt;=0.8,"Mayor","Catastrófico"))))),"")</f>
        <v>Mayor</v>
      </c>
      <c r="AC81" s="28">
        <f>IFERROR(IF(AND(Q80="Impacto",Q81="Impacto"),(AC80-(+AC80*T81)),IF(Q81="Impacto",(#REF!-(+#REF!*T81)),IF(Q81="Probabilidad",AC80,""))),"")</f>
        <v>0.75</v>
      </c>
      <c r="AD81" s="292"/>
      <c r="AE81" s="293"/>
      <c r="AF81" s="292"/>
      <c r="AG81" s="293"/>
      <c r="AH81" s="236"/>
      <c r="AI81" s="255"/>
      <c r="AJ81" s="262"/>
      <c r="AK81" s="210"/>
      <c r="AL81" s="210"/>
      <c r="AM81" s="210"/>
      <c r="AN81" s="211"/>
      <c r="AO81" s="83"/>
      <c r="AP81" s="83"/>
      <c r="AQ81" s="83"/>
      <c r="AR81" s="83"/>
      <c r="AS81" s="83"/>
      <c r="AT81" s="83"/>
      <c r="AU81" s="83"/>
      <c r="AV81" s="83"/>
      <c r="AW81" s="83"/>
    </row>
    <row r="82" spans="1:49" ht="102" customHeight="1" x14ac:dyDescent="0.25">
      <c r="A82" s="255"/>
      <c r="B82" s="256"/>
      <c r="C82" s="256"/>
      <c r="D82" s="256"/>
      <c r="E82" s="256"/>
      <c r="F82" s="256"/>
      <c r="G82" s="257"/>
      <c r="H82" s="345"/>
      <c r="I82" s="256"/>
      <c r="J82" s="292"/>
      <c r="K82" s="233"/>
      <c r="L82" s="292"/>
      <c r="M82" s="233"/>
      <c r="N82" s="236"/>
      <c r="O82" s="27" t="s">
        <v>160</v>
      </c>
      <c r="P82" s="100" t="s">
        <v>491</v>
      </c>
      <c r="Q82" s="27" t="str">
        <f>IF(OR(R82="Preventivo",R82="Detectivo"),"Probabilidad",IF(R82="Correctivo","Impacto",""))</f>
        <v>Probabilidad</v>
      </c>
      <c r="R82" s="96" t="s">
        <v>162</v>
      </c>
      <c r="S82" s="96" t="s">
        <v>151</v>
      </c>
      <c r="T82" s="28" t="str">
        <f t="shared" si="73"/>
        <v>40%</v>
      </c>
      <c r="U82" s="96" t="s">
        <v>152</v>
      </c>
      <c r="V82" s="96" t="s">
        <v>172</v>
      </c>
      <c r="W82" s="96" t="s">
        <v>154</v>
      </c>
      <c r="X82" s="101" t="s">
        <v>492</v>
      </c>
      <c r="Y82" s="82">
        <f>IFERROR(IF(AND(Q81="Probabilidad",Q82="Probabilidad"),(AA81-(+AA81*T82)),IF(AND(Q81="Impacto",Q82="Probabilidad"),(AA80-(+AA80*T82)),IF(Q82="Impacto",AA81,""))),"")</f>
        <v>0.216</v>
      </c>
      <c r="Z82" s="81" t="str">
        <f t="shared" si="68"/>
        <v>Baja</v>
      </c>
      <c r="AA82" s="28">
        <f t="shared" si="74"/>
        <v>0.216</v>
      </c>
      <c r="AB82" s="81" t="str">
        <f t="shared" si="75"/>
        <v>Mayor</v>
      </c>
      <c r="AC82" s="28">
        <f>IFERROR(IF(AND(Q81="Impacto",Q82="Impacto"),(AC81-(+AC81*T82)),IF(AND(Q81="Probabilidad",Q82="Impacto"),(AC80-(+AC80*T82)),IF(Q82="Probabilidad",AC81,""))),"")</f>
        <v>0.75</v>
      </c>
      <c r="AD82" s="292"/>
      <c r="AE82" s="293"/>
      <c r="AF82" s="292"/>
      <c r="AG82" s="293"/>
      <c r="AH82" s="236"/>
      <c r="AI82" s="255"/>
      <c r="AJ82" s="262"/>
      <c r="AK82" s="210"/>
      <c r="AL82" s="210"/>
      <c r="AM82" s="210"/>
      <c r="AN82" s="211"/>
      <c r="AO82" s="83"/>
      <c r="AP82" s="83"/>
      <c r="AQ82" s="83"/>
      <c r="AR82" s="83"/>
      <c r="AS82" s="83"/>
      <c r="AT82" s="83"/>
      <c r="AU82" s="83"/>
      <c r="AV82" s="83"/>
      <c r="AW82" s="83"/>
    </row>
    <row r="83" spans="1:49" ht="90.75" customHeight="1" x14ac:dyDescent="0.25">
      <c r="A83" s="255"/>
      <c r="B83" s="256"/>
      <c r="C83" s="256"/>
      <c r="D83" s="256"/>
      <c r="E83" s="256"/>
      <c r="F83" s="256"/>
      <c r="G83" s="257"/>
      <c r="H83" s="346"/>
      <c r="I83" s="256"/>
      <c r="J83" s="292"/>
      <c r="K83" s="233"/>
      <c r="L83" s="292"/>
      <c r="M83" s="233"/>
      <c r="N83" s="236"/>
      <c r="O83" s="27" t="s">
        <v>493</v>
      </c>
      <c r="P83" s="100" t="s">
        <v>494</v>
      </c>
      <c r="Q83" s="27" t="str">
        <f t="shared" ref="Q83:Q87" si="76">IF(OR(R83="Preventivo",R83="Detectivo"),"Probabilidad",IF(R83="Correctivo","Impacto",""))</f>
        <v>Probabilidad</v>
      </c>
      <c r="R83" s="96" t="s">
        <v>162</v>
      </c>
      <c r="S83" s="96" t="s">
        <v>151</v>
      </c>
      <c r="T83" s="28" t="str">
        <f t="shared" si="73"/>
        <v>40%</v>
      </c>
      <c r="U83" s="96" t="s">
        <v>152</v>
      </c>
      <c r="V83" s="96" t="s">
        <v>153</v>
      </c>
      <c r="W83" s="96" t="s">
        <v>154</v>
      </c>
      <c r="X83" s="101" t="s">
        <v>495</v>
      </c>
      <c r="Y83" s="82">
        <f>IFERROR(IF(AND(Q82="Probabilidad",Q83="Probabilidad"),(AA82-(+AA82*T83)),IF(AND(Q82="Impacto",Q83="Probabilidad"),(AA81-(+AA81*T83)),IF(Q83="Impacto",AA82,""))),"")</f>
        <v>0.12959999999999999</v>
      </c>
      <c r="Z83" s="81" t="str">
        <f t="shared" si="68"/>
        <v>Muy Baja</v>
      </c>
      <c r="AA83" s="28">
        <f t="shared" si="74"/>
        <v>0.12959999999999999</v>
      </c>
      <c r="AB83" s="81" t="str">
        <f t="shared" si="75"/>
        <v>Mayor</v>
      </c>
      <c r="AC83" s="28">
        <f>IFERROR(IF(AND(Q82="Impacto",Q83="Impacto"),(AC82-(+AC82*T83)),IF(AND(Q82="Probabilidad",Q83="Impacto"),(AC81-(+AC81*T83)),IF(Q83="Probabilidad",AC82,""))),"")</f>
        <v>0.75</v>
      </c>
      <c r="AD83" s="292"/>
      <c r="AE83" s="293"/>
      <c r="AF83" s="292"/>
      <c r="AG83" s="293"/>
      <c r="AH83" s="236"/>
      <c r="AI83" s="255"/>
      <c r="AJ83" s="262"/>
      <c r="AK83" s="210"/>
      <c r="AL83" s="210"/>
      <c r="AM83" s="210"/>
      <c r="AN83" s="211"/>
      <c r="AO83" s="83"/>
      <c r="AP83" s="83"/>
      <c r="AQ83" s="83"/>
      <c r="AR83" s="83"/>
      <c r="AS83" s="83"/>
      <c r="AT83" s="83"/>
      <c r="AU83" s="83"/>
      <c r="AV83" s="83"/>
      <c r="AW83" s="83"/>
    </row>
    <row r="84" spans="1:49" ht="75.75" customHeight="1" x14ac:dyDescent="0.25">
      <c r="A84" s="255"/>
      <c r="B84" s="256"/>
      <c r="C84" s="256"/>
      <c r="D84" s="256"/>
      <c r="E84" s="256"/>
      <c r="F84" s="256"/>
      <c r="G84" s="257"/>
      <c r="H84" s="107" t="s">
        <v>496</v>
      </c>
      <c r="I84" s="256"/>
      <c r="J84" s="292"/>
      <c r="K84" s="233"/>
      <c r="L84" s="292"/>
      <c r="M84" s="233"/>
      <c r="N84" s="236"/>
      <c r="O84" s="27">
        <v>2</v>
      </c>
      <c r="P84" s="100" t="s">
        <v>497</v>
      </c>
      <c r="Q84" s="27" t="str">
        <f t="shared" si="76"/>
        <v>Probabilidad</v>
      </c>
      <c r="R84" s="96" t="s">
        <v>162</v>
      </c>
      <c r="S84" s="96" t="s">
        <v>151</v>
      </c>
      <c r="T84" s="28" t="str">
        <f t="shared" si="73"/>
        <v>40%</v>
      </c>
      <c r="U84" s="96" t="s">
        <v>152</v>
      </c>
      <c r="V84" s="96" t="s">
        <v>153</v>
      </c>
      <c r="W84" s="96" t="s">
        <v>154</v>
      </c>
      <c r="X84" s="101" t="s">
        <v>498</v>
      </c>
      <c r="Y84" s="82">
        <f t="shared" ref="Y84:Y85" si="77">IFERROR(IF(AND(Q83="Probabilidad",Q84="Probabilidad"),(AA83-(+AA83*T84)),IF(AND(Q83="Impacto",Q84="Probabilidad"),(AA82-(+AA82*T84)),IF(Q84="Impacto",AA83,""))),"")</f>
        <v>7.7759999999999996E-2</v>
      </c>
      <c r="Z84" s="81" t="str">
        <f t="shared" si="68"/>
        <v>Muy Baja</v>
      </c>
      <c r="AA84" s="28">
        <f t="shared" si="74"/>
        <v>7.7759999999999996E-2</v>
      </c>
      <c r="AB84" s="81" t="str">
        <f t="shared" si="75"/>
        <v>Mayor</v>
      </c>
      <c r="AC84" s="28">
        <f t="shared" ref="AC84:AC85" si="78">IFERROR(IF(AND(Q83="Impacto",Q84="Impacto"),(AC83-(+AC83*T84)),IF(AND(Q83="Probabilidad",Q84="Impacto"),(AC82-(+AC82*T84)),IF(Q84="Probabilidad",AC83,""))),"")</f>
        <v>0.75</v>
      </c>
      <c r="AD84" s="292"/>
      <c r="AE84" s="293"/>
      <c r="AF84" s="292"/>
      <c r="AG84" s="293"/>
      <c r="AH84" s="236"/>
      <c r="AI84" s="255"/>
      <c r="AJ84" s="262"/>
      <c r="AK84" s="210"/>
      <c r="AL84" s="210"/>
      <c r="AM84" s="210"/>
      <c r="AN84" s="211"/>
      <c r="AO84" s="83"/>
      <c r="AP84" s="83"/>
      <c r="AQ84" s="83"/>
      <c r="AR84" s="83"/>
      <c r="AS84" s="83"/>
      <c r="AT84" s="83"/>
      <c r="AU84" s="83"/>
      <c r="AV84" s="83"/>
      <c r="AW84" s="83"/>
    </row>
    <row r="85" spans="1:49" ht="51.75" customHeight="1" x14ac:dyDescent="0.25">
      <c r="A85" s="255"/>
      <c r="B85" s="256"/>
      <c r="C85" s="256"/>
      <c r="D85" s="256"/>
      <c r="E85" s="256"/>
      <c r="F85" s="256"/>
      <c r="G85" s="257"/>
      <c r="H85" s="95" t="s">
        <v>499</v>
      </c>
      <c r="I85" s="256"/>
      <c r="J85" s="292"/>
      <c r="K85" s="233"/>
      <c r="L85" s="292"/>
      <c r="M85" s="233"/>
      <c r="N85" s="236"/>
      <c r="O85" s="27">
        <v>3</v>
      </c>
      <c r="P85" s="98" t="s">
        <v>474</v>
      </c>
      <c r="Q85" s="27" t="str">
        <f t="shared" si="76"/>
        <v/>
      </c>
      <c r="R85" s="96" t="s">
        <v>199</v>
      </c>
      <c r="S85" s="96" t="s">
        <v>199</v>
      </c>
      <c r="T85" s="28" t="str">
        <f t="shared" si="73"/>
        <v/>
      </c>
      <c r="U85" s="96" t="s">
        <v>199</v>
      </c>
      <c r="V85" s="96" t="s">
        <v>199</v>
      </c>
      <c r="W85" s="96" t="s">
        <v>199</v>
      </c>
      <c r="X85" s="101" t="s">
        <v>199</v>
      </c>
      <c r="Y85" s="82" t="str">
        <f t="shared" si="77"/>
        <v/>
      </c>
      <c r="Z85" s="81" t="str">
        <f t="shared" si="68"/>
        <v/>
      </c>
      <c r="AA85" s="28" t="str">
        <f t="shared" si="74"/>
        <v/>
      </c>
      <c r="AB85" s="81" t="str">
        <f t="shared" si="75"/>
        <v/>
      </c>
      <c r="AC85" s="28" t="str">
        <f t="shared" si="78"/>
        <v/>
      </c>
      <c r="AD85" s="292"/>
      <c r="AE85" s="293"/>
      <c r="AF85" s="292"/>
      <c r="AG85" s="293"/>
      <c r="AH85" s="236"/>
      <c r="AI85" s="255"/>
      <c r="AJ85" s="262"/>
      <c r="AK85" s="210"/>
      <c r="AL85" s="210"/>
      <c r="AM85" s="210"/>
      <c r="AN85" s="211"/>
      <c r="AO85" s="83"/>
      <c r="AP85" s="83"/>
      <c r="AQ85" s="83"/>
      <c r="AR85" s="83"/>
      <c r="AS85" s="83"/>
      <c r="AT85" s="83"/>
      <c r="AU85" s="83"/>
      <c r="AV85" s="83"/>
      <c r="AW85" s="83"/>
    </row>
    <row r="86" spans="1:49" ht="142.5" customHeight="1" x14ac:dyDescent="0.25">
      <c r="A86" s="255" t="s">
        <v>500</v>
      </c>
      <c r="B86" s="256" t="s">
        <v>501</v>
      </c>
      <c r="C86" s="352" t="s">
        <v>478</v>
      </c>
      <c r="D86" s="354" t="s">
        <v>502</v>
      </c>
      <c r="E86" s="354" t="s">
        <v>503</v>
      </c>
      <c r="F86" s="352" t="s">
        <v>504</v>
      </c>
      <c r="G86" s="354" t="s">
        <v>505</v>
      </c>
      <c r="H86" s="117" t="s">
        <v>506</v>
      </c>
      <c r="I86" s="260" t="s">
        <v>240</v>
      </c>
      <c r="J86" s="237" t="s">
        <v>241</v>
      </c>
      <c r="K86" s="233">
        <f t="shared" ref="K86" si="79">IF(J86="","",IF(J86="Muy Baja",0.2,IF(J86="Baja",0.4,IF(J86="Media",0.6,IF(J86="Alta",0.8,IF(J86="Muy Alta",1,))))))</f>
        <v>0.6</v>
      </c>
      <c r="L86" s="237" t="s">
        <v>170</v>
      </c>
      <c r="M86" s="233">
        <f t="shared" ref="M86" si="80">IF(L86="","",IF(L86="Leve",0.2,IF(L86="Menor",0.4,IF(L86="Moderado",0.6,IF(L86="Mayor",0.8,IF(L86="Catastrófico",1,))))))</f>
        <v>0.8</v>
      </c>
      <c r="N86" s="236" t="str">
        <f t="shared" ref="N86" si="81">IF(OR(AND(J86="Muy Baja",L86="Leve"),AND(J86="Muy Baja",L86="Menor"),AND(J86="Baja",L86="Leve")),"Bajo",IF(OR(AND(J86="Muy Baja",L86="Moderado"),AND(J86="Baja",L86="Menor"),AND(J86="Baja",L86="Moderado"),AND(J86="Media",L86="Leve"),AND(J86="Media",L86="Menor"),AND(J86="Media",L86="Moderado"),AND(J86="Alta",L86="Leve"),AND(J86="Alta",L86="Menor")),"Moderado",IF(OR(AND(J86="Muy Baja",L86="Mayor"),AND(J86="Baja",L86="Mayor"),AND(J86="Media",L86="Mayor"),AND(J86="Alta",L86="Moderado"),AND(J86="Alta",L86="Mayor"),AND(J86="Muy Alta",L86="Leve"),AND(J86="Muy Alta",L86="Menor"),AND(J86="Muy Alta",L86="Moderado"),AND(J86="Muy Alta",L86="Mayor")),"Alto",IF(OR(AND(J86="Muy Baja",L86="Catastrófico"),AND(J86="Baja",L86="Catastrófico"),AND(J86="Media",L86="Catastrófico"),AND(J86="Alta",L86="Catastrófico"),AND(J86="Muy Alta",L86="Catastrófico")),"Extremo",""))))</f>
        <v>Alto</v>
      </c>
      <c r="O86" s="27">
        <v>1</v>
      </c>
      <c r="P86" s="95" t="s">
        <v>507</v>
      </c>
      <c r="Q86" s="27" t="str">
        <f t="shared" si="76"/>
        <v>Probabilidad</v>
      </c>
      <c r="R86" s="96" t="s">
        <v>162</v>
      </c>
      <c r="S86" s="96" t="s">
        <v>151</v>
      </c>
      <c r="T86" s="28" t="str">
        <f t="shared" si="73"/>
        <v>40%</v>
      </c>
      <c r="U86" s="96" t="s">
        <v>152</v>
      </c>
      <c r="V86" s="96" t="s">
        <v>153</v>
      </c>
      <c r="W86" s="96" t="s">
        <v>154</v>
      </c>
      <c r="X86" s="101" t="s">
        <v>508</v>
      </c>
      <c r="Y86" s="82">
        <f t="shared" ref="Y86" si="82">IFERROR(IF(Q86="Probabilidad",(K86-(+K86*T86)),IF(Q86="Impacto",K86,"")),"")</f>
        <v>0.36</v>
      </c>
      <c r="Z86" s="81" t="str">
        <f t="shared" si="68"/>
        <v>Baja</v>
      </c>
      <c r="AA86" s="28">
        <f t="shared" si="74"/>
        <v>0.36</v>
      </c>
      <c r="AB86" s="81" t="str">
        <f t="shared" si="75"/>
        <v>Mayor</v>
      </c>
      <c r="AC86" s="28">
        <f t="shared" ref="AC86" si="83">IFERROR(IF(Q86="Impacto",(M86-(+M86*T86)),IF(Q86="Probabilidad",M86,"")),"")</f>
        <v>0.8</v>
      </c>
      <c r="AD86" s="237" t="str">
        <f t="shared" ref="AD86" si="84">IFERROR(IF(AE86=0,"",IF(AND(AE86&gt;0,AE86&lt;=0.2),"Muy Baja",IF(AE86&lt;=0.4,"Baja",IF(AE86&lt;=0.6,"Media",IF(AE86&lt;=0.8,"Alta","Muy Alta"))))),"")</f>
        <v>Baja</v>
      </c>
      <c r="AE86" s="239">
        <f t="shared" ref="AE86" si="85">MIN(Y86:Y87)</f>
        <v>0.216</v>
      </c>
      <c r="AF86" s="237" t="str">
        <f t="shared" ref="AF86" si="86">IFERROR(IF(AG86=0,"",IF(AND(AG86&gt;0,AG86&lt;=0.2),"Leve",IF(AG86&lt;=0.4,"Menor",IF(AG86&lt;=0.6,"Moderado",IF(AG86&lt;=0.8,"Mayor","Catastrófico"))))),"")</f>
        <v>Mayor</v>
      </c>
      <c r="AG86" s="239">
        <f t="shared" ref="AG86" si="87">MIN(AC86:AC87)</f>
        <v>0.8</v>
      </c>
      <c r="AH86" s="241" t="str">
        <f t="shared" ref="AH86" si="88">IFERROR(IF(OR(AND(AD86="Muy Baja",AF86="Leve"),AND(AD86="Muy Baja",AF86="Menor"),AND(AD86="Baja",AF86="Leve")),"Bajo",IF(OR(AND(AD86="Muy Baja",AF86="Moderado"),AND(AD86="Baja",AF86="Menor"),AND(AD86="Baja",AF86="Moderado"),AND(AD86="Media",AF86="Leve"),AND(AD86="Media",AF86="Menor"),AND(AD86="Media",AF86="Moderado"),AND(AD86="Alta",AF86="Leve"),AND(AD86="Alta",AF86="Menor")),"Moderado",IF(OR(AND(AD86="Muy Baja",AF86="Mayor"),AND(AD86="Baja",AF86="Mayor"),AND(AD86="Media",AF86="Mayor"),AND(AD86="Alta",AF86="Moderado"),AND(AD86="Alta",AF86="Mayor"),AND(AD86="Muy Alta",AF86="Leve"),AND(AD86="Muy Alta",AF86="Menor"),AND(AD86="Muy Alta",AF86="Moderado"),AND(AD86="Muy Alta",AF86="Mayor")),"Alto",IF(OR(AND(AD86="Muy Baja",AF86="Catastrófico"),AND(AD86="Baja",AF86="Catastrófico"),AND(AD86="Media",AF86="Catastrófico"),AND(AD86="Alta",AF86="Catastrófico"),AND(AD86="Muy Alta",AF86="Catastrófico")),"Extremo","")))),"")</f>
        <v>Alto</v>
      </c>
      <c r="AI86" s="250" t="s">
        <v>156</v>
      </c>
      <c r="AJ86" s="99"/>
      <c r="AK86" s="212" t="s">
        <v>509</v>
      </c>
      <c r="AL86" s="210"/>
      <c r="AM86" s="212" t="s">
        <v>510</v>
      </c>
      <c r="AN86" s="211" t="s">
        <v>487</v>
      </c>
      <c r="AO86" s="83"/>
      <c r="AP86" s="83"/>
      <c r="AQ86" s="83"/>
      <c r="AR86" s="83"/>
      <c r="AS86" s="83"/>
      <c r="AT86" s="83"/>
      <c r="AU86" s="83"/>
      <c r="AV86" s="83"/>
      <c r="AW86" s="83"/>
    </row>
    <row r="87" spans="1:49" ht="193.65" customHeight="1" x14ac:dyDescent="0.25">
      <c r="A87" s="255"/>
      <c r="B87" s="256"/>
      <c r="C87" s="353"/>
      <c r="D87" s="355"/>
      <c r="E87" s="355"/>
      <c r="F87" s="353"/>
      <c r="G87" s="355"/>
      <c r="H87" s="118" t="s">
        <v>511</v>
      </c>
      <c r="I87" s="261"/>
      <c r="J87" s="238"/>
      <c r="K87" s="233"/>
      <c r="L87" s="238"/>
      <c r="M87" s="233"/>
      <c r="N87" s="236"/>
      <c r="O87" s="27">
        <v>2</v>
      </c>
      <c r="P87" s="95" t="s">
        <v>512</v>
      </c>
      <c r="Q87" s="27" t="str">
        <f t="shared" si="76"/>
        <v>Probabilidad</v>
      </c>
      <c r="R87" s="96" t="s">
        <v>162</v>
      </c>
      <c r="S87" s="96" t="s">
        <v>151</v>
      </c>
      <c r="T87" s="28" t="str">
        <f t="shared" si="73"/>
        <v>40%</v>
      </c>
      <c r="U87" s="96" t="s">
        <v>152</v>
      </c>
      <c r="V87" s="96" t="s">
        <v>153</v>
      </c>
      <c r="W87" s="96" t="s">
        <v>154</v>
      </c>
      <c r="X87" s="115" t="s">
        <v>513</v>
      </c>
      <c r="Y87" s="82">
        <f t="shared" ref="Y87" si="89">IFERROR(IF(AND(Q86="Probabilidad",Q87="Probabilidad"),(AA86-(+AA86*T87)),IF(Q87="Probabilidad",(K86-(+K86*T87)),IF(Q87="Impacto",AA86,""))),"")</f>
        <v>0.216</v>
      </c>
      <c r="Z87" s="81" t="str">
        <f t="shared" si="68"/>
        <v>Baja</v>
      </c>
      <c r="AA87" s="28">
        <f t="shared" si="74"/>
        <v>0.216</v>
      </c>
      <c r="AB87" s="81" t="str">
        <f t="shared" si="75"/>
        <v>Mayor</v>
      </c>
      <c r="AC87" s="28">
        <f>IFERROR(IF(AND(Q86="Impacto",Q87="Impacto"),(AC86-(+AC86*T87)),IF(Q87="Impacto",(#REF!-(+#REF!*T87)),IF(Q87="Probabilidad",AC86,""))),"")</f>
        <v>0.8</v>
      </c>
      <c r="AD87" s="238"/>
      <c r="AE87" s="240"/>
      <c r="AF87" s="238"/>
      <c r="AG87" s="240"/>
      <c r="AH87" s="242"/>
      <c r="AI87" s="251"/>
      <c r="AJ87" s="99"/>
      <c r="AK87" s="213"/>
      <c r="AL87" s="210"/>
      <c r="AM87" s="213"/>
      <c r="AN87" s="211"/>
      <c r="AO87" s="83"/>
      <c r="AP87" s="83"/>
      <c r="AQ87" s="83"/>
      <c r="AR87" s="83"/>
      <c r="AS87" s="83"/>
      <c r="AT87" s="83"/>
      <c r="AU87" s="83"/>
      <c r="AV87" s="83"/>
      <c r="AW87" s="83"/>
    </row>
    <row r="88" spans="1:49" ht="139.19999999999999" customHeight="1" x14ac:dyDescent="0.25">
      <c r="A88" s="243" t="s">
        <v>514</v>
      </c>
      <c r="B88" s="347" t="s">
        <v>515</v>
      </c>
      <c r="C88" s="349" t="s">
        <v>478</v>
      </c>
      <c r="D88" s="347" t="s">
        <v>388</v>
      </c>
      <c r="E88" s="347" t="s">
        <v>516</v>
      </c>
      <c r="F88" s="349" t="s">
        <v>517</v>
      </c>
      <c r="G88" s="349" t="s">
        <v>518</v>
      </c>
      <c r="H88" s="122" t="s">
        <v>519</v>
      </c>
      <c r="I88" s="216" t="s">
        <v>240</v>
      </c>
      <c r="J88" s="234" t="s">
        <v>394</v>
      </c>
      <c r="K88" s="233">
        <f>IF(J88="","",IF(J88="Muy Baja",0.2,IF(J88="Baja",0.4,IF(J88="Media",0.6,IF(J88="Alta",0.8,IF(J88="Muy Alta",1,))))))</f>
        <v>0.4</v>
      </c>
      <c r="L88" s="234" t="s">
        <v>147</v>
      </c>
      <c r="M88" s="233">
        <f>IF(L88="","",IF(L88="Leve",0.2,IF(L88="Menor",0.4,IF(L88="Moderado",0.6,IF(L88="Mayor",0.8,IF(L88="Catastrófico",1,))))))</f>
        <v>0.6</v>
      </c>
      <c r="N88" s="236" t="str">
        <f>IF(OR(AND(J88="Muy Baja",L88="Leve"),AND(J88="Muy Baja",L88="Menor"),AND(J88="Baja",L88="Leve")),"Bajo",IF(OR(AND(J88="Muy Baja",L88="Moderado"),AND(J88="Baja",L88="Menor"),AND(J88="Baja",L88="Moderado"),AND(J88="Media",L88="Leve"),AND(J88="Media",L88="Menor"),AND(J88="Media",L88="Moderado"),AND(J88="Alta",L88="Leve"),AND(J88="Alta",L88="Menor")),"Moderado",IF(OR(AND(J88="Muy Baja",L88="Mayor"),AND(J88="Baja",L88="Mayor"),AND(J88="Media",L88="Mayor"),AND(J88="Alta",L88="Moderado"),AND(J88="Alta",L88="Mayor"),AND(J88="Muy Alta",L88="Leve"),AND(J88="Muy Alta",L88="Menor"),AND(J88="Muy Alta",L88="Moderado"),AND(J88="Muy Alta",L88="Mayor")),"Alto",IF(OR(AND(J88="Muy Baja",L88="Catastrófico"),AND(J88="Baja",L88="Catastrófico"),AND(J88="Media",L88="Catastrófico"),AND(J88="Alta",L88="Catastrófico"),AND(J88="Muy Alta",L88="Catastrófico")),"Extremo",""))))</f>
        <v>Moderado</v>
      </c>
      <c r="O88" s="123">
        <v>1</v>
      </c>
      <c r="P88" s="124" t="s">
        <v>520</v>
      </c>
      <c r="Q88" s="27" t="str">
        <f>IF(OR(R88="Preventivo",R88="Detectivo"),"Probabilidad",IF(R88="Correctivo","Impacto",""))</f>
        <v>Probabilidad</v>
      </c>
      <c r="R88" s="125" t="s">
        <v>162</v>
      </c>
      <c r="S88" s="125" t="s">
        <v>151</v>
      </c>
      <c r="T88" s="28" t="str">
        <f>IF(AND(R88="Preventivo",S88="Automático"),"50%",IF(AND(R88="Preventivo",S88="Manual"),"40%",IF(AND(R88="Detectivo",S88="Automático"),"40%",IF(AND(R88="Detectivo",S88="Manual"),"30%",IF(AND(R88="Correctivo",S88="Automático"),"35%",IF(AND(R88="Correctivo",S88="Manual"),"25%",""))))))</f>
        <v>40%</v>
      </c>
      <c r="U88" s="125"/>
      <c r="V88" s="125"/>
      <c r="W88" s="125"/>
      <c r="X88" s="124" t="s">
        <v>521</v>
      </c>
      <c r="Y88" s="126">
        <f>IFERROR(IF(Q88="Probabilidad",(K88-(+K88*T88)),IF(Q88="Impacto",K88,"")),"")</f>
        <v>0.24</v>
      </c>
      <c r="Z88" s="81" t="str">
        <f t="shared" si="68"/>
        <v>Baja</v>
      </c>
      <c r="AA88" s="28">
        <f>+Y88</f>
        <v>0.24</v>
      </c>
      <c r="AB88" s="81" t="str">
        <f>IFERROR(IF(AC88="","",IF(AC88&lt;=0.2,"Leve",IF(AC88&lt;=0.4,"Menor",IF(AC88&lt;=0.6,"Moderado",IF(AC88&lt;=0.8,"Mayor","Catastrófico"))))),"")</f>
        <v>Moderado</v>
      </c>
      <c r="AC88" s="28">
        <f>IFERROR(IF(Q88="Impacto",(M88-(+M88*T88)),IF(Q88="Probabilidad",M88,"")),"")</f>
        <v>0.6</v>
      </c>
      <c r="AD88" s="237" t="str">
        <f>IFERROR(IF(AE88=0,"",IF(AND(AE88&gt;0,AE88&lt;=0.2),"Muy Baja",IF(AE88&lt;=0.4,"Baja",IF(AE88&lt;=0.6,"Media",IF(AE88&lt;=0.8,"Alta","Muy Alta"))))),"")</f>
        <v>Baja</v>
      </c>
      <c r="AE88" s="239">
        <f>MIN(Y88:Y89)</f>
        <v>0.24</v>
      </c>
      <c r="AF88" s="237" t="str">
        <f>IFERROR(IF(AG88=0,"",IF(AND(AG88&gt;0,AG88&lt;=0.2),"Leve",IF(AG88&lt;=0.4,"Menor",IF(AG88&lt;=0.6,"Moderado",IF(AG88&lt;=0.8,"Mayor","Catastrófico"))))),"")</f>
        <v>Moderado</v>
      </c>
      <c r="AG88" s="239">
        <f>MIN(AC88:AC89)</f>
        <v>0.44999999999999996</v>
      </c>
      <c r="AH88" s="241" t="str">
        <f>IFERROR(IF(OR(AND(AD88="Muy Baja",AF88="Leve"),AND(AD88="Muy Baja",AF88="Menor"),AND(AD88="Baja",AF88="Leve")),"Bajo",IF(OR(AND(AD88="Muy Baja",AF88="Moderado"),AND(AD88="Baja",AF88="Menor"),AND(AD88="Baja",AF88="Moderado"),AND(AD88="Media",AF88="Leve"),AND(AD88="Media",AF88="Menor"),AND(AD88="Media",AF88="Moderado"),AND(AD88="Alta",AF88="Leve"),AND(AD88="Alta",AF88="Menor")),"Moderado",IF(OR(AND(AD88="Muy Baja",AF88="Mayor"),AND(AD88="Baja",AF88="Mayor"),AND(AD88="Media",AF88="Mayor"),AND(AD88="Alta",AF88="Moderado"),AND(AD88="Alta",AF88="Mayor"),AND(AD88="Muy Alta",AF88="Leve"),AND(AD88="Muy Alta",AF88="Menor"),AND(AD88="Muy Alta",AF88="Moderado"),AND(AD88="Muy Alta",AF88="Mayor")),"Alto",IF(OR(AND(AD88="Muy Baja",AF88="Catastrófico"),AND(AD88="Baja",AF88="Catastrófico"),AND(AD88="Media",AF88="Catastrófico"),AND(AD88="Alta",AF88="Catastrófico"),AND(AD88="Muy Alta",AF88="Catastrófico")),"Extremo","")))),"")</f>
        <v>Moderado</v>
      </c>
      <c r="AI88" s="247"/>
      <c r="AJ88" s="127"/>
      <c r="AK88" s="210" t="s">
        <v>522</v>
      </c>
      <c r="AL88" s="210"/>
      <c r="AM88" s="210" t="s">
        <v>523</v>
      </c>
      <c r="AN88" s="211" t="s">
        <v>487</v>
      </c>
    </row>
    <row r="89" spans="1:49" ht="143.25" customHeight="1" x14ac:dyDescent="0.25">
      <c r="A89" s="243"/>
      <c r="B89" s="348"/>
      <c r="C89" s="350"/>
      <c r="D89" s="348"/>
      <c r="E89" s="348"/>
      <c r="F89" s="350"/>
      <c r="G89" s="350"/>
      <c r="H89" s="128" t="s">
        <v>524</v>
      </c>
      <c r="I89" s="217"/>
      <c r="J89" s="235"/>
      <c r="K89" s="233"/>
      <c r="L89" s="235"/>
      <c r="M89" s="233"/>
      <c r="N89" s="236"/>
      <c r="O89" s="123">
        <v>2</v>
      </c>
      <c r="P89" s="124" t="s">
        <v>525</v>
      </c>
      <c r="Q89" s="27" t="str">
        <f>IF(OR(R89="Preventivo",R89="Detectivo"),"Probabilidad",IF(R89="Correctivo","Impacto",""))</f>
        <v>Impacto</v>
      </c>
      <c r="R89" s="125" t="s">
        <v>179</v>
      </c>
      <c r="S89" s="125" t="s">
        <v>151</v>
      </c>
      <c r="T89" s="28" t="str">
        <f t="shared" ref="T89" si="90">IF(AND(R89="Preventivo",S89="Automático"),"50%",IF(AND(R89="Preventivo",S89="Manual"),"40%",IF(AND(R89="Detectivo",S89="Automático"),"40%",IF(AND(R89="Detectivo",S89="Manual"),"30%",IF(AND(R89="Correctivo",S89="Automático"),"35%",IF(AND(R89="Correctivo",S89="Manual"),"25%",""))))))</f>
        <v>25%</v>
      </c>
      <c r="U89" s="125"/>
      <c r="V89" s="125"/>
      <c r="W89" s="125"/>
      <c r="X89" s="154" t="s">
        <v>526</v>
      </c>
      <c r="Y89" s="126">
        <f>IFERROR(IF(AND(Q88="Probabilidad",Q89="Probabilidad"),(AA88-(+AA88*T89)),IF(Q89="Probabilidad",(K88-(+K88*T89)),IF(Q89="Impacto",AA88,""))),"")</f>
        <v>0.24</v>
      </c>
      <c r="Z89" s="81" t="str">
        <f t="shared" si="68"/>
        <v>Baja</v>
      </c>
      <c r="AA89" s="28">
        <f t="shared" ref="AA89" si="91">+Y89</f>
        <v>0.24</v>
      </c>
      <c r="AB89" s="81" t="str">
        <f t="shared" ref="AB89" si="92">IFERROR(IF(AC89="","",IF(AC89&lt;=0.2,"Leve",IF(AC89&lt;=0.4,"Menor",IF(AC89&lt;=0.6,"Moderado",IF(AC89&lt;=0.8,"Mayor","Catastrófico"))))),"")</f>
        <v>Moderado</v>
      </c>
      <c r="AC89" s="28">
        <f>IFERROR(IF(AND(Q88="Impacto",Q89="Impacto"),(AC88-(+AC88*T89)),IF(AND(Q88="Probabilidad",Q89="Impacto"),(AC88-(+AC88*T89)),IF(Q89="Probabilidad",AC88,""))),"")</f>
        <v>0.44999999999999996</v>
      </c>
      <c r="AD89" s="238"/>
      <c r="AE89" s="240"/>
      <c r="AF89" s="238"/>
      <c r="AG89" s="240"/>
      <c r="AH89" s="242"/>
      <c r="AI89" s="248"/>
      <c r="AJ89" s="127"/>
      <c r="AK89" s="210"/>
      <c r="AL89" s="210"/>
      <c r="AM89" s="210"/>
      <c r="AN89" s="211"/>
    </row>
    <row r="90" spans="1:49" ht="34.200000000000003" customHeight="1" x14ac:dyDescent="0.25">
      <c r="A90" s="288" t="s">
        <v>527</v>
      </c>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90"/>
      <c r="AK90" s="113"/>
      <c r="AL90" s="113"/>
    </row>
    <row r="91" spans="1:49" ht="86.25" hidden="1" customHeight="1" x14ac:dyDescent="0.25">
      <c r="A91" s="110" t="s">
        <v>528</v>
      </c>
      <c r="B91" s="84"/>
      <c r="C91" s="84"/>
      <c r="E91" s="84"/>
      <c r="F91" s="84"/>
      <c r="I91" s="84"/>
    </row>
    <row r="92" spans="1:49" ht="161.4" hidden="1" customHeight="1" x14ac:dyDescent="0.25"/>
    <row r="93" spans="1:49" ht="97.5" hidden="1" customHeight="1" x14ac:dyDescent="0.25">
      <c r="A93" s="284" t="s">
        <v>529</v>
      </c>
      <c r="B93" s="285"/>
      <c r="C93" s="285"/>
      <c r="D93" s="285"/>
      <c r="E93" s="285"/>
      <c r="F93" s="285"/>
      <c r="G93" s="285"/>
      <c r="H93" s="286"/>
    </row>
    <row r="94" spans="1:49" x14ac:dyDescent="0.25">
      <c r="C94" s="88" t="s">
        <v>530</v>
      </c>
      <c r="D94" s="88"/>
      <c r="F94" s="84"/>
    </row>
    <row r="95" spans="1:49" ht="34.5" customHeight="1" x14ac:dyDescent="0.25">
      <c r="G95" s="111"/>
    </row>
    <row r="96" spans="1:49" ht="91.5" customHeight="1" x14ac:dyDescent="0.25">
      <c r="C96" s="119" t="s">
        <v>531</v>
      </c>
      <c r="D96" s="120" t="s">
        <v>532</v>
      </c>
      <c r="E96" s="287" t="s">
        <v>533</v>
      </c>
      <c r="F96" s="287"/>
      <c r="G96" s="287"/>
      <c r="H96" s="287"/>
    </row>
    <row r="97" spans="3:8" ht="23.25" customHeight="1" x14ac:dyDescent="0.25">
      <c r="C97" s="101" t="s">
        <v>271</v>
      </c>
      <c r="D97" s="121">
        <v>44657</v>
      </c>
      <c r="E97" s="273" t="s">
        <v>534</v>
      </c>
      <c r="F97" s="273"/>
      <c r="G97" s="273"/>
      <c r="H97" s="273"/>
    </row>
    <row r="98" spans="3:8" ht="64.2" customHeight="1" x14ac:dyDescent="0.25">
      <c r="C98" s="101" t="s">
        <v>535</v>
      </c>
      <c r="D98" s="121">
        <v>44809</v>
      </c>
      <c r="E98" s="273" t="s">
        <v>536</v>
      </c>
      <c r="F98" s="273"/>
      <c r="G98" s="273"/>
      <c r="H98" s="273"/>
    </row>
    <row r="99" spans="3:8" ht="45.6" customHeight="1" x14ac:dyDescent="0.25">
      <c r="C99" s="101" t="s">
        <v>163</v>
      </c>
      <c r="D99" s="121">
        <v>44809</v>
      </c>
      <c r="E99" s="273" t="s">
        <v>537</v>
      </c>
      <c r="F99" s="273"/>
      <c r="G99" s="273"/>
      <c r="H99" s="273"/>
    </row>
    <row r="100" spans="3:8" ht="56.25" customHeight="1" x14ac:dyDescent="0.25">
      <c r="C100" s="101" t="s">
        <v>181</v>
      </c>
      <c r="D100" s="121">
        <v>44809</v>
      </c>
      <c r="E100" s="273" t="s">
        <v>538</v>
      </c>
      <c r="F100" s="273"/>
      <c r="G100" s="273"/>
      <c r="H100" s="273"/>
    </row>
    <row r="101" spans="3:8" ht="34.5" customHeight="1" x14ac:dyDescent="0.25">
      <c r="C101" s="27" t="s">
        <v>333</v>
      </c>
      <c r="D101" s="121">
        <v>44809</v>
      </c>
      <c r="E101" s="273" t="s">
        <v>539</v>
      </c>
      <c r="F101" s="273"/>
      <c r="G101" s="273"/>
      <c r="H101" s="273"/>
    </row>
    <row r="102" spans="3:8" ht="62.4" customHeight="1" x14ac:dyDescent="0.25">
      <c r="C102" s="27" t="s">
        <v>540</v>
      </c>
      <c r="D102" s="121">
        <v>44809</v>
      </c>
      <c r="E102" s="273" t="s">
        <v>541</v>
      </c>
      <c r="F102" s="273"/>
      <c r="G102" s="273"/>
      <c r="H102" s="273"/>
    </row>
    <row r="103" spans="3:8" ht="56.25" customHeight="1" x14ac:dyDescent="0.25">
      <c r="C103" s="101" t="s">
        <v>542</v>
      </c>
      <c r="D103" s="121">
        <v>44817</v>
      </c>
      <c r="E103" s="273" t="s">
        <v>543</v>
      </c>
      <c r="F103" s="273"/>
      <c r="G103" s="273"/>
      <c r="H103" s="273"/>
    </row>
    <row r="104" spans="3:8" ht="59.25" customHeight="1" x14ac:dyDescent="0.25">
      <c r="C104" s="27" t="s">
        <v>271</v>
      </c>
      <c r="D104" s="121">
        <v>44846</v>
      </c>
      <c r="E104" s="273" t="s">
        <v>544</v>
      </c>
      <c r="F104" s="273"/>
      <c r="G104" s="273"/>
      <c r="H104" s="273"/>
    </row>
    <row r="105" spans="3:8" ht="42.75" customHeight="1" x14ac:dyDescent="0.25">
      <c r="C105" s="27" t="s">
        <v>449</v>
      </c>
      <c r="D105" s="121">
        <v>44846</v>
      </c>
      <c r="E105" s="273" t="s">
        <v>545</v>
      </c>
      <c r="F105" s="273"/>
      <c r="G105" s="273"/>
      <c r="H105" s="273"/>
    </row>
    <row r="106" spans="3:8" ht="27" customHeight="1" x14ac:dyDescent="0.25">
      <c r="C106" s="27" t="s">
        <v>271</v>
      </c>
      <c r="D106" s="121">
        <v>44893</v>
      </c>
      <c r="E106" s="273" t="s">
        <v>546</v>
      </c>
      <c r="F106" s="273"/>
      <c r="G106" s="273"/>
      <c r="H106" s="273"/>
    </row>
    <row r="107" spans="3:8" ht="37.950000000000003" customHeight="1" x14ac:dyDescent="0.25">
      <c r="C107" s="27" t="s">
        <v>181</v>
      </c>
      <c r="D107" s="121">
        <v>45191</v>
      </c>
      <c r="E107" s="273" t="s">
        <v>547</v>
      </c>
      <c r="F107" s="273"/>
      <c r="G107" s="273"/>
      <c r="H107" s="273"/>
    </row>
    <row r="108" spans="3:8" ht="37.200000000000003" customHeight="1" x14ac:dyDescent="0.25">
      <c r="C108" s="27" t="s">
        <v>500</v>
      </c>
      <c r="D108" s="121">
        <v>45191</v>
      </c>
      <c r="E108" s="273" t="s">
        <v>548</v>
      </c>
      <c r="F108" s="273"/>
      <c r="G108" s="273"/>
      <c r="H108" s="273"/>
    </row>
    <row r="109" spans="3:8" ht="31.95" customHeight="1" x14ac:dyDescent="0.25">
      <c r="C109" s="27" t="s">
        <v>549</v>
      </c>
      <c r="D109" s="121">
        <v>45554</v>
      </c>
      <c r="E109" s="265" t="s">
        <v>550</v>
      </c>
      <c r="F109" s="265"/>
      <c r="G109" s="265"/>
      <c r="H109" s="265"/>
    </row>
    <row r="110" spans="3:8" ht="20.399999999999999" customHeight="1" x14ac:dyDescent="0.25">
      <c r="C110" s="27" t="s">
        <v>514</v>
      </c>
      <c r="D110" s="121">
        <v>45554</v>
      </c>
      <c r="E110" s="265" t="s">
        <v>551</v>
      </c>
      <c r="F110" s="265"/>
      <c r="G110" s="265"/>
      <c r="H110" s="265"/>
    </row>
    <row r="111" spans="3:8" ht="22.95" customHeight="1" x14ac:dyDescent="0.25">
      <c r="C111" s="27" t="s">
        <v>540</v>
      </c>
      <c r="D111" s="121">
        <v>45554</v>
      </c>
      <c r="E111" s="265" t="s">
        <v>552</v>
      </c>
      <c r="F111" s="265"/>
      <c r="G111" s="265"/>
      <c r="H111" s="265"/>
    </row>
    <row r="112" spans="3:8" ht="26.4" customHeight="1" x14ac:dyDescent="0.25">
      <c r="C112" s="27" t="s">
        <v>364</v>
      </c>
      <c r="D112" s="121">
        <v>45601</v>
      </c>
      <c r="E112" s="265" t="s">
        <v>553</v>
      </c>
      <c r="F112" s="265"/>
      <c r="G112" s="265"/>
      <c r="H112" s="265"/>
    </row>
    <row r="113" spans="3:8" ht="26.4" customHeight="1" x14ac:dyDescent="0.25">
      <c r="C113" s="27" t="s">
        <v>386</v>
      </c>
      <c r="D113" s="121">
        <v>45601</v>
      </c>
      <c r="E113" s="265" t="s">
        <v>553</v>
      </c>
      <c r="F113" s="265"/>
      <c r="G113" s="265"/>
      <c r="H113" s="265"/>
    </row>
    <row r="114" spans="3:8" ht="26.4" customHeight="1" x14ac:dyDescent="0.25">
      <c r="C114" s="27" t="s">
        <v>407</v>
      </c>
      <c r="D114" s="121">
        <v>45601</v>
      </c>
      <c r="E114" s="265" t="s">
        <v>553</v>
      </c>
      <c r="F114" s="265"/>
      <c r="G114" s="265"/>
      <c r="H114" s="265"/>
    </row>
    <row r="115" spans="3:8" ht="26.4" customHeight="1" x14ac:dyDescent="0.25">
      <c r="C115" s="27" t="s">
        <v>424</v>
      </c>
      <c r="D115" s="121">
        <v>45601</v>
      </c>
      <c r="E115" s="265" t="s">
        <v>553</v>
      </c>
      <c r="F115" s="265"/>
      <c r="G115" s="265"/>
      <c r="H115" s="265"/>
    </row>
    <row r="116" spans="3:8" ht="26.4" customHeight="1" x14ac:dyDescent="0.25">
      <c r="C116" s="27" t="s">
        <v>535</v>
      </c>
      <c r="D116" s="121">
        <v>45744</v>
      </c>
      <c r="E116" s="265" t="s">
        <v>554</v>
      </c>
      <c r="F116" s="265"/>
      <c r="G116" s="265"/>
      <c r="H116" s="265"/>
    </row>
    <row r="117" spans="3:8" ht="26.4" customHeight="1" x14ac:dyDescent="0.25">
      <c r="C117" s="27" t="s">
        <v>542</v>
      </c>
      <c r="D117" s="121">
        <v>45744</v>
      </c>
      <c r="E117" s="265" t="s">
        <v>555</v>
      </c>
      <c r="F117" s="265"/>
      <c r="G117" s="265"/>
      <c r="H117" s="265"/>
    </row>
    <row r="118" spans="3:8" ht="26.4" customHeight="1" x14ac:dyDescent="0.25">
      <c r="C118" s="27" t="s">
        <v>212</v>
      </c>
      <c r="D118" s="121">
        <v>45744</v>
      </c>
      <c r="E118" s="265" t="s">
        <v>556</v>
      </c>
      <c r="F118" s="265"/>
      <c r="G118" s="265"/>
      <c r="H118" s="265"/>
    </row>
    <row r="119" spans="3:8" ht="26.4" customHeight="1" x14ac:dyDescent="0.25">
      <c r="C119" s="27" t="s">
        <v>233</v>
      </c>
      <c r="D119" s="121">
        <v>45744</v>
      </c>
      <c r="E119" s="265" t="s">
        <v>557</v>
      </c>
      <c r="F119" s="265"/>
      <c r="G119" s="265"/>
      <c r="H119" s="265"/>
    </row>
    <row r="120" spans="3:8" ht="26.4" customHeight="1" x14ac:dyDescent="0.25">
      <c r="C120" s="27" t="s">
        <v>252</v>
      </c>
      <c r="D120" s="121">
        <v>45744</v>
      </c>
      <c r="E120" s="265" t="s">
        <v>558</v>
      </c>
      <c r="F120" s="265"/>
      <c r="G120" s="265"/>
      <c r="H120" s="265"/>
    </row>
    <row r="121" spans="3:8" ht="26.4" customHeight="1" x14ac:dyDescent="0.25">
      <c r="C121" s="27" t="s">
        <v>308</v>
      </c>
      <c r="D121" s="121">
        <v>45805</v>
      </c>
      <c r="E121" s="265" t="s">
        <v>559</v>
      </c>
      <c r="F121" s="265"/>
      <c r="G121" s="265"/>
      <c r="H121" s="265"/>
    </row>
    <row r="122" spans="3:8" ht="48" customHeight="1" x14ac:dyDescent="0.25">
      <c r="C122" s="27" t="s">
        <v>271</v>
      </c>
      <c r="D122" s="121">
        <v>45805</v>
      </c>
      <c r="E122" s="265" t="s">
        <v>560</v>
      </c>
      <c r="F122" s="265"/>
      <c r="G122" s="265"/>
      <c r="H122" s="265"/>
    </row>
  </sheetData>
  <sheetProtection algorithmName="SHA-512" hashValue="vsYIj846I+k+wvv1tbLJOQOHPxKWqHcJD6Z2S8JCwGcvVyXJWauot0IRTQFnBE05RWCgjd/D8aB565OdJanbEQ==" saltValue="aoMjAFypD8e6QzdRdofQPQ==" spinCount="100000" sheet="1" formatCells="0" formatColumns="0" formatRows="0"/>
  <dataConsolidate/>
  <mergeCells count="519">
    <mergeCell ref="AL86:AL87"/>
    <mergeCell ref="A86:A87"/>
    <mergeCell ref="E108:H108"/>
    <mergeCell ref="AK86:AK87"/>
    <mergeCell ref="C86:C87"/>
    <mergeCell ref="D86:D87"/>
    <mergeCell ref="E86:E87"/>
    <mergeCell ref="F86:F87"/>
    <mergeCell ref="G86:G87"/>
    <mergeCell ref="I86:I87"/>
    <mergeCell ref="J86:J87"/>
    <mergeCell ref="K86:K87"/>
    <mergeCell ref="L86:L87"/>
    <mergeCell ref="M86:M87"/>
    <mergeCell ref="N86:N87"/>
    <mergeCell ref="AD86:AD87"/>
    <mergeCell ref="AE86:AE87"/>
    <mergeCell ref="AF86:AF87"/>
    <mergeCell ref="AG86:AG87"/>
    <mergeCell ref="AH86:AH87"/>
    <mergeCell ref="AI86:AI87"/>
    <mergeCell ref="E107:H107"/>
    <mergeCell ref="E105:H105"/>
    <mergeCell ref="A88:A89"/>
    <mergeCell ref="B86:B87"/>
    <mergeCell ref="J80:J85"/>
    <mergeCell ref="A80:A85"/>
    <mergeCell ref="B80:B85"/>
    <mergeCell ref="AD15:AD16"/>
    <mergeCell ref="N15:N16"/>
    <mergeCell ref="H52:H53"/>
    <mergeCell ref="N20:N25"/>
    <mergeCell ref="L20:L25"/>
    <mergeCell ref="G52:G57"/>
    <mergeCell ref="H54:H56"/>
    <mergeCell ref="I35:I36"/>
    <mergeCell ref="J35:J36"/>
    <mergeCell ref="K35:K36"/>
    <mergeCell ref="L17:L19"/>
    <mergeCell ref="M17:M19"/>
    <mergeCell ref="N17:N19"/>
    <mergeCell ref="J52:J57"/>
    <mergeCell ref="G15:G16"/>
    <mergeCell ref="I15:I16"/>
    <mergeCell ref="J15:J16"/>
    <mergeCell ref="D15:D16"/>
    <mergeCell ref="E15:E16"/>
    <mergeCell ref="H17:H18"/>
    <mergeCell ref="B88:B89"/>
    <mergeCell ref="C88:C89"/>
    <mergeCell ref="D88:D89"/>
    <mergeCell ref="E88:E89"/>
    <mergeCell ref="F88:F89"/>
    <mergeCell ref="G88:G89"/>
    <mergeCell ref="AG88:AG89"/>
    <mergeCell ref="AH88:AH89"/>
    <mergeCell ref="AI88:AI89"/>
    <mergeCell ref="AI15:AI16"/>
    <mergeCell ref="C80:C85"/>
    <mergeCell ref="D80:D85"/>
    <mergeCell ref="I80:I85"/>
    <mergeCell ref="H81:H83"/>
    <mergeCell ref="K80:K85"/>
    <mergeCell ref="I75:I79"/>
    <mergeCell ref="L80:L85"/>
    <mergeCell ref="AE20:AE25"/>
    <mergeCell ref="AH35:AH36"/>
    <mergeCell ref="AG35:AG36"/>
    <mergeCell ref="AG15:AG16"/>
    <mergeCell ref="AH15:AH16"/>
    <mergeCell ref="AE15:AE16"/>
    <mergeCell ref="AF35:AF36"/>
    <mergeCell ref="F15:F16"/>
    <mergeCell ref="J20:J25"/>
    <mergeCell ref="C17:C19"/>
    <mergeCell ref="D17:D19"/>
    <mergeCell ref="E17:E19"/>
    <mergeCell ref="F17:F19"/>
    <mergeCell ref="F20:F25"/>
    <mergeCell ref="G17:G19"/>
    <mergeCell ref="H15:H16"/>
    <mergeCell ref="AI12:AI14"/>
    <mergeCell ref="AJ13:AJ14"/>
    <mergeCell ref="AI35:AI36"/>
    <mergeCell ref="J11:AH11"/>
    <mergeCell ref="AG1:AI1"/>
    <mergeCell ref="AG2:AI2"/>
    <mergeCell ref="AG3:AI3"/>
    <mergeCell ref="AG4:AI4"/>
    <mergeCell ref="D6:E7"/>
    <mergeCell ref="AI11:AJ11"/>
    <mergeCell ref="AF15:AF16"/>
    <mergeCell ref="AE17:AE19"/>
    <mergeCell ref="AF17:AF19"/>
    <mergeCell ref="AG17:AG19"/>
    <mergeCell ref="AH17:AH19"/>
    <mergeCell ref="L35:L36"/>
    <mergeCell ref="AE35:AE36"/>
    <mergeCell ref="M35:M36"/>
    <mergeCell ref="N35:N36"/>
    <mergeCell ref="AD35:AD36"/>
    <mergeCell ref="AG20:AG25"/>
    <mergeCell ref="AJ17:AJ19"/>
    <mergeCell ref="AJ20:AJ25"/>
    <mergeCell ref="AI17:AI19"/>
    <mergeCell ref="A1:C4"/>
    <mergeCell ref="D1:AF4"/>
    <mergeCell ref="A12:A14"/>
    <mergeCell ref="C12:C14"/>
    <mergeCell ref="D12:D14"/>
    <mergeCell ref="E12:E14"/>
    <mergeCell ref="F12:F14"/>
    <mergeCell ref="G12:G14"/>
    <mergeCell ref="H12:H14"/>
    <mergeCell ref="I12:I14"/>
    <mergeCell ref="Q13:Q14"/>
    <mergeCell ref="R13:X13"/>
    <mergeCell ref="B12:B14"/>
    <mergeCell ref="J12:N12"/>
    <mergeCell ref="AD12:AH12"/>
    <mergeCell ref="AH13:AH14"/>
    <mergeCell ref="O12:X12"/>
    <mergeCell ref="Z13:Z14"/>
    <mergeCell ref="AA13:AA14"/>
    <mergeCell ref="A6:C7"/>
    <mergeCell ref="A9:C9"/>
    <mergeCell ref="H6:I6"/>
    <mergeCell ref="H7:I7"/>
    <mergeCell ref="F6:G6"/>
    <mergeCell ref="AC13:AC14"/>
    <mergeCell ref="AD13:AD14"/>
    <mergeCell ref="AE13:AE14"/>
    <mergeCell ref="AB13:AB14"/>
    <mergeCell ref="AF13:AF14"/>
    <mergeCell ref="AG13:AG14"/>
    <mergeCell ref="AD17:AD19"/>
    <mergeCell ref="AF20:AF25"/>
    <mergeCell ref="AD20:AD25"/>
    <mergeCell ref="Y13:Y14"/>
    <mergeCell ref="O13:O14"/>
    <mergeCell ref="P13:P14"/>
    <mergeCell ref="N13:N14"/>
    <mergeCell ref="J13:J14"/>
    <mergeCell ref="M13:M14"/>
    <mergeCell ref="K13:K14"/>
    <mergeCell ref="L13:L14"/>
    <mergeCell ref="K75:K79"/>
    <mergeCell ref="K52:K57"/>
    <mergeCell ref="J17:J19"/>
    <mergeCell ref="K17:K19"/>
    <mergeCell ref="L15:L16"/>
    <mergeCell ref="M15:M16"/>
    <mergeCell ref="K15:K16"/>
    <mergeCell ref="K20:K25"/>
    <mergeCell ref="M20:M25"/>
    <mergeCell ref="J58:J61"/>
    <mergeCell ref="J62:J65"/>
    <mergeCell ref="K33:K34"/>
    <mergeCell ref="L33:L34"/>
    <mergeCell ref="M33:M34"/>
    <mergeCell ref="N33:N34"/>
    <mergeCell ref="K37:K45"/>
    <mergeCell ref="F7:G7"/>
    <mergeCell ref="D8:I8"/>
    <mergeCell ref="D9:I9"/>
    <mergeCell ref="A11:I11"/>
    <mergeCell ref="A8:C8"/>
    <mergeCell ref="AF75:AF79"/>
    <mergeCell ref="AG75:AG79"/>
    <mergeCell ref="AH75:AH79"/>
    <mergeCell ref="AE75:AE79"/>
    <mergeCell ref="AF52:AF57"/>
    <mergeCell ref="AG52:AG57"/>
    <mergeCell ref="AH52:AH57"/>
    <mergeCell ref="L52:L57"/>
    <mergeCell ref="M52:M57"/>
    <mergeCell ref="N52:N57"/>
    <mergeCell ref="M75:M79"/>
    <mergeCell ref="L75:L79"/>
    <mergeCell ref="AE52:AE57"/>
    <mergeCell ref="AD52:AD57"/>
    <mergeCell ref="N75:N79"/>
    <mergeCell ref="AD75:AD79"/>
    <mergeCell ref="N58:N61"/>
    <mergeCell ref="AD58:AD61"/>
    <mergeCell ref="AE58:AE61"/>
    <mergeCell ref="AH20:AH25"/>
    <mergeCell ref="AJ35:AJ36"/>
    <mergeCell ref="G80:G85"/>
    <mergeCell ref="B75:B79"/>
    <mergeCell ref="F75:F79"/>
    <mergeCell ref="E80:E85"/>
    <mergeCell ref="F80:F85"/>
    <mergeCell ref="AF58:AF61"/>
    <mergeCell ref="AG58:AG61"/>
    <mergeCell ref="AH58:AH61"/>
    <mergeCell ref="M80:M85"/>
    <mergeCell ref="N80:N85"/>
    <mergeCell ref="AD80:AD85"/>
    <mergeCell ref="G20:G25"/>
    <mergeCell ref="I20:I25"/>
    <mergeCell ref="AI20:AI25"/>
    <mergeCell ref="AJ52:AJ57"/>
    <mergeCell ref="AI80:AI85"/>
    <mergeCell ref="AI52:AI57"/>
    <mergeCell ref="AE80:AE85"/>
    <mergeCell ref="AF80:AF85"/>
    <mergeCell ref="AG80:AG85"/>
    <mergeCell ref="AH80:AH85"/>
    <mergeCell ref="AJ80:AJ85"/>
    <mergeCell ref="AI75:AI79"/>
    <mergeCell ref="A15:A16"/>
    <mergeCell ref="C15:C16"/>
    <mergeCell ref="D35:D36"/>
    <mergeCell ref="E35:E36"/>
    <mergeCell ref="D52:D57"/>
    <mergeCell ref="E52:E57"/>
    <mergeCell ref="D20:D25"/>
    <mergeCell ref="E20:E25"/>
    <mergeCell ref="B15:B16"/>
    <mergeCell ref="B17:B19"/>
    <mergeCell ref="B20:B25"/>
    <mergeCell ref="B35:B36"/>
    <mergeCell ref="B52:B57"/>
    <mergeCell ref="C20:C25"/>
    <mergeCell ref="G35:G36"/>
    <mergeCell ref="F52:F57"/>
    <mergeCell ref="I52:I57"/>
    <mergeCell ref="A17:A19"/>
    <mergeCell ref="A52:A57"/>
    <mergeCell ref="C52:C57"/>
    <mergeCell ref="A35:A36"/>
    <mergeCell ref="C35:C36"/>
    <mergeCell ref="I17:I19"/>
    <mergeCell ref="A75:A79"/>
    <mergeCell ref="C75:C79"/>
    <mergeCell ref="D75:D79"/>
    <mergeCell ref="E75:E79"/>
    <mergeCell ref="G75:G79"/>
    <mergeCell ref="AK80:AK85"/>
    <mergeCell ref="AL11:AL14"/>
    <mergeCell ref="AL15:AL16"/>
    <mergeCell ref="AL17:AL19"/>
    <mergeCell ref="AL20:AL25"/>
    <mergeCell ref="AL35:AL36"/>
    <mergeCell ref="AL52:AL57"/>
    <mergeCell ref="AK11:AK14"/>
    <mergeCell ref="AK15:AK16"/>
    <mergeCell ref="AK17:AK19"/>
    <mergeCell ref="AK20:AK25"/>
    <mergeCell ref="AK35:AK36"/>
    <mergeCell ref="AK52:AK57"/>
    <mergeCell ref="AK75:AK79"/>
    <mergeCell ref="J75:J79"/>
    <mergeCell ref="AL75:AL79"/>
    <mergeCell ref="AL80:AL85"/>
    <mergeCell ref="A20:A25"/>
    <mergeCell ref="A58:A61"/>
    <mergeCell ref="AK88:AK89"/>
    <mergeCell ref="E111:H111"/>
    <mergeCell ref="I88:I89"/>
    <mergeCell ref="J88:J89"/>
    <mergeCell ref="K88:K89"/>
    <mergeCell ref="L88:L89"/>
    <mergeCell ref="M88:M89"/>
    <mergeCell ref="N88:N89"/>
    <mergeCell ref="AD88:AD89"/>
    <mergeCell ref="AE88:AE89"/>
    <mergeCell ref="AF88:AF89"/>
    <mergeCell ref="E109:H109"/>
    <mergeCell ref="E110:H110"/>
    <mergeCell ref="A93:H93"/>
    <mergeCell ref="E106:H106"/>
    <mergeCell ref="E104:H104"/>
    <mergeCell ref="E101:H101"/>
    <mergeCell ref="E96:H96"/>
    <mergeCell ref="E97:H97"/>
    <mergeCell ref="E98:H98"/>
    <mergeCell ref="E99:H99"/>
    <mergeCell ref="E100:H100"/>
    <mergeCell ref="A90:AI90"/>
    <mergeCell ref="E102:H102"/>
    <mergeCell ref="B58:B61"/>
    <mergeCell ref="C58:C61"/>
    <mergeCell ref="D58:D61"/>
    <mergeCell ref="E58:E61"/>
    <mergeCell ref="F58:F61"/>
    <mergeCell ref="G58:G61"/>
    <mergeCell ref="I58:I61"/>
    <mergeCell ref="B62:B65"/>
    <mergeCell ref="C62:C65"/>
    <mergeCell ref="D62:D65"/>
    <mergeCell ref="E62:E65"/>
    <mergeCell ref="F62:F65"/>
    <mergeCell ref="G62:G65"/>
    <mergeCell ref="H62:H63"/>
    <mergeCell ref="I62:I65"/>
    <mergeCell ref="AK69:AK74"/>
    <mergeCell ref="AL62:AL65"/>
    <mergeCell ref="AK62:AK65"/>
    <mergeCell ref="A66:A68"/>
    <mergeCell ref="B66:B68"/>
    <mergeCell ref="C66:C68"/>
    <mergeCell ref="D66:D68"/>
    <mergeCell ref="E66:E68"/>
    <mergeCell ref="F66:F68"/>
    <mergeCell ref="G66:G68"/>
    <mergeCell ref="I66:I68"/>
    <mergeCell ref="J66:J68"/>
    <mergeCell ref="K66:K68"/>
    <mergeCell ref="L66:L68"/>
    <mergeCell ref="M66:M68"/>
    <mergeCell ref="N66:N68"/>
    <mergeCell ref="AD66:AD68"/>
    <mergeCell ref="AE66:AE68"/>
    <mergeCell ref="AF66:AF68"/>
    <mergeCell ref="AG66:AG68"/>
    <mergeCell ref="AH66:AH68"/>
    <mergeCell ref="AI66:AI68"/>
    <mergeCell ref="AL66:AL68"/>
    <mergeCell ref="A62:A65"/>
    <mergeCell ref="AK58:AK61"/>
    <mergeCell ref="E112:H112"/>
    <mergeCell ref="E113:H113"/>
    <mergeCell ref="E114:H114"/>
    <mergeCell ref="AK66:AK68"/>
    <mergeCell ref="A69:A74"/>
    <mergeCell ref="B69:B74"/>
    <mergeCell ref="C69:C74"/>
    <mergeCell ref="D69:D74"/>
    <mergeCell ref="E69:E74"/>
    <mergeCell ref="F69:F74"/>
    <mergeCell ref="G69:G74"/>
    <mergeCell ref="I69:I74"/>
    <mergeCell ref="J69:J74"/>
    <mergeCell ref="K69:K74"/>
    <mergeCell ref="L69:L74"/>
    <mergeCell ref="M69:M74"/>
    <mergeCell ref="N69:N74"/>
    <mergeCell ref="AD69:AD74"/>
    <mergeCell ref="AE69:AE74"/>
    <mergeCell ref="AF69:AF74"/>
    <mergeCell ref="AG69:AG74"/>
    <mergeCell ref="AH69:AH74"/>
    <mergeCell ref="AI69:AI74"/>
    <mergeCell ref="E117:H117"/>
    <mergeCell ref="E118:H118"/>
    <mergeCell ref="E119:H119"/>
    <mergeCell ref="E120:H120"/>
    <mergeCell ref="E121:H121"/>
    <mergeCell ref="E122:H122"/>
    <mergeCell ref="AL58:AL61"/>
    <mergeCell ref="AL69:AL74"/>
    <mergeCell ref="AI58:AI61"/>
    <mergeCell ref="K62:K65"/>
    <mergeCell ref="L62:L65"/>
    <mergeCell ref="M62:M65"/>
    <mergeCell ref="N62:N65"/>
    <mergeCell ref="AD62:AD65"/>
    <mergeCell ref="AE62:AE65"/>
    <mergeCell ref="AF62:AF65"/>
    <mergeCell ref="AG62:AG65"/>
    <mergeCell ref="AH62:AH65"/>
    <mergeCell ref="AI62:AI65"/>
    <mergeCell ref="K58:K61"/>
    <mergeCell ref="L58:L61"/>
    <mergeCell ref="M58:M61"/>
    <mergeCell ref="E103:H103"/>
    <mergeCell ref="AL88:AL89"/>
    <mergeCell ref="C26:C29"/>
    <mergeCell ref="D26:D29"/>
    <mergeCell ref="E26:E29"/>
    <mergeCell ref="F26:F29"/>
    <mergeCell ref="G26:G29"/>
    <mergeCell ref="I26:I29"/>
    <mergeCell ref="J26:J29"/>
    <mergeCell ref="E115:H115"/>
    <mergeCell ref="E116:H116"/>
    <mergeCell ref="F35:F36"/>
    <mergeCell ref="J37:J45"/>
    <mergeCell ref="H48:H49"/>
    <mergeCell ref="AJ26:AJ29"/>
    <mergeCell ref="AL26:AL29"/>
    <mergeCell ref="AK26:AK29"/>
    <mergeCell ref="H27:H28"/>
    <mergeCell ref="A30:A32"/>
    <mergeCell ref="B30:B32"/>
    <mergeCell ref="C30:C32"/>
    <mergeCell ref="D30:D32"/>
    <mergeCell ref="E30:E32"/>
    <mergeCell ref="F30:F32"/>
    <mergeCell ref="G30:G32"/>
    <mergeCell ref="I30:I32"/>
    <mergeCell ref="J30:J32"/>
    <mergeCell ref="K30:K32"/>
    <mergeCell ref="L30:L32"/>
    <mergeCell ref="M30:M32"/>
    <mergeCell ref="N30:N32"/>
    <mergeCell ref="AD30:AD32"/>
    <mergeCell ref="AE30:AE32"/>
    <mergeCell ref="AF30:AF32"/>
    <mergeCell ref="AG30:AG32"/>
    <mergeCell ref="K26:K29"/>
    <mergeCell ref="A26:A29"/>
    <mergeCell ref="B26:B29"/>
    <mergeCell ref="AI26:AI29"/>
    <mergeCell ref="L26:L29"/>
    <mergeCell ref="M26:M29"/>
    <mergeCell ref="N26:N29"/>
    <mergeCell ref="AD26:AD29"/>
    <mergeCell ref="AE26:AE29"/>
    <mergeCell ref="AF26:AF29"/>
    <mergeCell ref="AG26:AG29"/>
    <mergeCell ref="AH26:AH29"/>
    <mergeCell ref="AJ33:AJ34"/>
    <mergeCell ref="AL33:AL34"/>
    <mergeCell ref="AK33:AK34"/>
    <mergeCell ref="AH30:AH32"/>
    <mergeCell ref="AI30:AI32"/>
    <mergeCell ref="AJ30:AJ32"/>
    <mergeCell ref="AL30:AL32"/>
    <mergeCell ref="AK30:AK32"/>
    <mergeCell ref="A33:A34"/>
    <mergeCell ref="B33:B34"/>
    <mergeCell ref="C33:C34"/>
    <mergeCell ref="D33:D34"/>
    <mergeCell ref="E33:E34"/>
    <mergeCell ref="F33:F34"/>
    <mergeCell ref="G33:G34"/>
    <mergeCell ref="I33:I34"/>
    <mergeCell ref="J33:J34"/>
    <mergeCell ref="AD33:AD34"/>
    <mergeCell ref="AE33:AE34"/>
    <mergeCell ref="AF33:AF34"/>
    <mergeCell ref="AG33:AG34"/>
    <mergeCell ref="AH33:AH34"/>
    <mergeCell ref="AI33:AI34"/>
    <mergeCell ref="A37:A45"/>
    <mergeCell ref="B37:B45"/>
    <mergeCell ref="C37:C45"/>
    <mergeCell ref="D37:D45"/>
    <mergeCell ref="E37:E45"/>
    <mergeCell ref="F37:F45"/>
    <mergeCell ref="G37:G45"/>
    <mergeCell ref="H37:H38"/>
    <mergeCell ref="I37:I45"/>
    <mergeCell ref="H39:H40"/>
    <mergeCell ref="AI46:AI51"/>
    <mergeCell ref="AL46:AL51"/>
    <mergeCell ref="L37:L45"/>
    <mergeCell ref="M37:M45"/>
    <mergeCell ref="N37:N45"/>
    <mergeCell ref="AD37:AD45"/>
    <mergeCell ref="AE37:AE45"/>
    <mergeCell ref="AF37:AF45"/>
    <mergeCell ref="AG37:AG45"/>
    <mergeCell ref="AH37:AH45"/>
    <mergeCell ref="AI37:AI45"/>
    <mergeCell ref="AK46:AK51"/>
    <mergeCell ref="AJ37:AJ45"/>
    <mergeCell ref="AL37:AL45"/>
    <mergeCell ref="AK37:AK45"/>
    <mergeCell ref="AJ46:AJ51"/>
    <mergeCell ref="A46:A51"/>
    <mergeCell ref="B46:B51"/>
    <mergeCell ref="C46:C51"/>
    <mergeCell ref="D46:D51"/>
    <mergeCell ref="E46:E51"/>
    <mergeCell ref="F46:F51"/>
    <mergeCell ref="G46:G51"/>
    <mergeCell ref="I46:I51"/>
    <mergeCell ref="J46:J51"/>
    <mergeCell ref="K46:K51"/>
    <mergeCell ref="L46:L51"/>
    <mergeCell ref="M46:M51"/>
    <mergeCell ref="N46:N51"/>
    <mergeCell ref="AD46:AD51"/>
    <mergeCell ref="AE46:AE51"/>
    <mergeCell ref="AF46:AF51"/>
    <mergeCell ref="AG46:AG51"/>
    <mergeCell ref="AH46:AH51"/>
    <mergeCell ref="AM11:AM14"/>
    <mergeCell ref="AN11:AN14"/>
    <mergeCell ref="AM15:AM16"/>
    <mergeCell ref="AN15:AN16"/>
    <mergeCell ref="AM17:AM19"/>
    <mergeCell ref="AN17:AN19"/>
    <mergeCell ref="AM20:AM25"/>
    <mergeCell ref="AN20:AN25"/>
    <mergeCell ref="AM26:AM29"/>
    <mergeCell ref="AN26:AN29"/>
    <mergeCell ref="AM30:AM32"/>
    <mergeCell ref="AN30:AN32"/>
    <mergeCell ref="AM33:AM34"/>
    <mergeCell ref="AN33:AN34"/>
    <mergeCell ref="AM35:AM36"/>
    <mergeCell ref="AN35:AN36"/>
    <mergeCell ref="AM37:AM45"/>
    <mergeCell ref="AN37:AN45"/>
    <mergeCell ref="AM46:AM51"/>
    <mergeCell ref="AN46:AN51"/>
    <mergeCell ref="AM75:AM79"/>
    <mergeCell ref="AN75:AN79"/>
    <mergeCell ref="AM80:AM85"/>
    <mergeCell ref="AN80:AN85"/>
    <mergeCell ref="AM86:AM87"/>
    <mergeCell ref="AN86:AN87"/>
    <mergeCell ref="AM88:AM89"/>
    <mergeCell ref="AN88:AN89"/>
    <mergeCell ref="AM52:AM57"/>
    <mergeCell ref="AN52:AN57"/>
    <mergeCell ref="AM58:AM61"/>
    <mergeCell ref="AN58:AN61"/>
    <mergeCell ref="AM62:AM65"/>
    <mergeCell ref="AN62:AN65"/>
    <mergeCell ref="AM66:AM68"/>
    <mergeCell ref="AN66:AN68"/>
    <mergeCell ref="AM69:AM74"/>
    <mergeCell ref="AN69:AN74"/>
  </mergeCells>
  <phoneticPr fontId="68" type="noConversion"/>
  <conditionalFormatting sqref="J15 J17:J18 J20:J21 J52 J75">
    <cfRule type="cellIs" dxfId="409" priority="1134" operator="equal">
      <formula>"Media"</formula>
    </cfRule>
    <cfRule type="cellIs" dxfId="408" priority="1136" operator="equal">
      <formula>"Muy Baja"</formula>
    </cfRule>
    <cfRule type="cellIs" dxfId="407" priority="1135" operator="equal">
      <formula>"Baja"</formula>
    </cfRule>
    <cfRule type="cellIs" dxfId="406" priority="1133" operator="equal">
      <formula>"Alta"</formula>
    </cfRule>
    <cfRule type="cellIs" dxfId="405" priority="1132" operator="equal">
      <formula>"Muy Alta"</formula>
    </cfRule>
  </conditionalFormatting>
  <conditionalFormatting sqref="J26:J28">
    <cfRule type="cellIs" dxfId="404" priority="146" operator="equal">
      <formula>"Muy Alta"</formula>
    </cfRule>
    <cfRule type="cellIs" dxfId="403" priority="147" operator="equal">
      <formula>"Alta"</formula>
    </cfRule>
    <cfRule type="cellIs" dxfId="402" priority="149" operator="equal">
      <formula>"Baja"</formula>
    </cfRule>
    <cfRule type="cellIs" dxfId="401" priority="150" operator="equal">
      <formula>"Muy Baja"</formula>
    </cfRule>
    <cfRule type="cellIs" dxfId="400" priority="148" operator="equal">
      <formula>"Media"</formula>
    </cfRule>
  </conditionalFormatting>
  <conditionalFormatting sqref="J30:J31">
    <cfRule type="cellIs" dxfId="399" priority="132" operator="equal">
      <formula>"Muy Alta"</formula>
    </cfRule>
    <cfRule type="cellIs" dxfId="398" priority="133" operator="equal">
      <formula>"Alta"</formula>
    </cfRule>
    <cfRule type="cellIs" dxfId="397" priority="134" operator="equal">
      <formula>"Media"</formula>
    </cfRule>
    <cfRule type="cellIs" dxfId="396" priority="135" operator="equal">
      <formula>"Baja"</formula>
    </cfRule>
    <cfRule type="cellIs" dxfId="395" priority="136" operator="equal">
      <formula>"Muy Baja"</formula>
    </cfRule>
  </conditionalFormatting>
  <conditionalFormatting sqref="J33">
    <cfRule type="cellIs" dxfId="394" priority="120" operator="equal">
      <formula>"Media"</formula>
    </cfRule>
    <cfRule type="cellIs" dxfId="393" priority="119" operator="equal">
      <formula>"Alta"</formula>
    </cfRule>
    <cfRule type="cellIs" dxfId="392" priority="118" operator="equal">
      <formula>"Muy Alta"</formula>
    </cfRule>
    <cfRule type="cellIs" dxfId="391" priority="122" operator="equal">
      <formula>"Muy Baja"</formula>
    </cfRule>
    <cfRule type="cellIs" dxfId="390" priority="121" operator="equal">
      <formula>"Baja"</formula>
    </cfRule>
  </conditionalFormatting>
  <conditionalFormatting sqref="J37">
    <cfRule type="cellIs" dxfId="389" priority="65" operator="equal">
      <formula>"Baja"</formula>
    </cfRule>
    <cfRule type="cellIs" dxfId="388" priority="62" operator="equal">
      <formula>"Muy Alta"</formula>
    </cfRule>
    <cfRule type="cellIs" dxfId="387" priority="64" operator="equal">
      <formula>"Media"</formula>
    </cfRule>
    <cfRule type="cellIs" dxfId="386" priority="66" operator="equal">
      <formula>"Muy Baja"</formula>
    </cfRule>
    <cfRule type="cellIs" dxfId="385" priority="63" operator="equal">
      <formula>"Alta"</formula>
    </cfRule>
  </conditionalFormatting>
  <conditionalFormatting sqref="J46">
    <cfRule type="cellIs" dxfId="384" priority="37" operator="equal">
      <formula>"Baja"</formula>
    </cfRule>
    <cfRule type="cellIs" dxfId="383" priority="38" operator="equal">
      <formula>"Muy Baja"</formula>
    </cfRule>
    <cfRule type="cellIs" dxfId="382" priority="35" operator="equal">
      <formula>"Alta"</formula>
    </cfRule>
    <cfRule type="cellIs" dxfId="381" priority="34" operator="equal">
      <formula>"Muy Alta"</formula>
    </cfRule>
    <cfRule type="cellIs" dxfId="380" priority="36" operator="equal">
      <formula>"Media"</formula>
    </cfRule>
  </conditionalFormatting>
  <conditionalFormatting sqref="J58">
    <cfRule type="cellIs" dxfId="379" priority="297" operator="equal">
      <formula>"Baja"</formula>
    </cfRule>
    <cfRule type="cellIs" dxfId="378" priority="298" operator="equal">
      <formula>"Muy Baja"</formula>
    </cfRule>
    <cfRule type="cellIs" dxfId="377" priority="296" operator="equal">
      <formula>"Media"</formula>
    </cfRule>
    <cfRule type="cellIs" dxfId="376" priority="294" operator="equal">
      <formula>"Muy Alta"</formula>
    </cfRule>
    <cfRule type="cellIs" dxfId="375" priority="295" operator="equal">
      <formula>"Alta"</formula>
    </cfRule>
  </conditionalFormatting>
  <conditionalFormatting sqref="J62:J63">
    <cfRule type="cellIs" dxfId="374" priority="274" operator="equal">
      <formula>"Muy Alta"</formula>
    </cfRule>
    <cfRule type="cellIs" dxfId="373" priority="278" operator="equal">
      <formula>"Muy Baja"</formula>
    </cfRule>
    <cfRule type="cellIs" dxfId="372" priority="276" operator="equal">
      <formula>"Media"</formula>
    </cfRule>
    <cfRule type="cellIs" dxfId="371" priority="277" operator="equal">
      <formula>"Baja"</formula>
    </cfRule>
    <cfRule type="cellIs" dxfId="370" priority="275" operator="equal">
      <formula>"Alta"</formula>
    </cfRule>
  </conditionalFormatting>
  <conditionalFormatting sqref="J66 J69">
    <cfRule type="cellIs" dxfId="369" priority="194" operator="equal">
      <formula>"Muy Alta"</formula>
    </cfRule>
    <cfRule type="cellIs" dxfId="368" priority="195" operator="equal">
      <formula>"Alta"</formula>
    </cfRule>
    <cfRule type="cellIs" dxfId="367" priority="196" operator="equal">
      <formula>"Media"</formula>
    </cfRule>
    <cfRule type="cellIs" dxfId="366" priority="197" operator="equal">
      <formula>"Baja"</formula>
    </cfRule>
    <cfRule type="cellIs" dxfId="365" priority="198" operator="equal">
      <formula>"Muy Baja"</formula>
    </cfRule>
  </conditionalFormatting>
  <conditionalFormatting sqref="J80">
    <cfRule type="cellIs" dxfId="364" priority="402" operator="equal">
      <formula>"Muy Alta"</formula>
    </cfRule>
    <cfRule type="cellIs" dxfId="363" priority="405" operator="equal">
      <formula>"Baja"</formula>
    </cfRule>
    <cfRule type="cellIs" dxfId="362" priority="404" operator="equal">
      <formula>"Media"</formula>
    </cfRule>
    <cfRule type="cellIs" dxfId="361" priority="403" operator="equal">
      <formula>"Alta"</formula>
    </cfRule>
    <cfRule type="cellIs" dxfId="360" priority="406" operator="equal">
      <formula>"Muy Baja"</formula>
    </cfRule>
  </conditionalFormatting>
  <conditionalFormatting sqref="J86">
    <cfRule type="cellIs" dxfId="359" priority="364" operator="equal">
      <formula>"Muy Alta"</formula>
    </cfRule>
    <cfRule type="cellIs" dxfId="358" priority="367" operator="equal">
      <formula>"Baja"</formula>
    </cfRule>
    <cfRule type="cellIs" dxfId="357" priority="366" operator="equal">
      <formula>"Media"</formula>
    </cfRule>
    <cfRule type="cellIs" dxfId="356" priority="365" operator="equal">
      <formula>"Alta"</formula>
    </cfRule>
    <cfRule type="cellIs" dxfId="355" priority="368" operator="equal">
      <formula>"Muy Baja"</formula>
    </cfRule>
  </conditionalFormatting>
  <conditionalFormatting sqref="J88">
    <cfRule type="cellIs" dxfId="354" priority="339" operator="equal">
      <formula>"Baja"</formula>
    </cfRule>
    <cfRule type="cellIs" dxfId="353" priority="336" operator="equal">
      <formula>"Muy Alta"</formula>
    </cfRule>
    <cfRule type="cellIs" dxfId="352" priority="337" operator="equal">
      <formula>"Alta"</formula>
    </cfRule>
    <cfRule type="cellIs" dxfId="351" priority="338" operator="equal">
      <formula>"Media"</formula>
    </cfRule>
    <cfRule type="cellIs" dxfId="350" priority="340" operator="equal">
      <formula>"Muy Baja"</formula>
    </cfRule>
  </conditionalFormatting>
  <conditionalFormatting sqref="L15 L17:L18 L20:L21 L52 L75">
    <cfRule type="cellIs" dxfId="349" priority="1127" operator="equal">
      <formula>"Catastrófico"</formula>
    </cfRule>
    <cfRule type="cellIs" dxfId="348" priority="1128" operator="equal">
      <formula>"Mayor"</formula>
    </cfRule>
    <cfRule type="cellIs" dxfId="347" priority="1129" operator="equal">
      <formula>"Moderado"</formula>
    </cfRule>
    <cfRule type="cellIs" dxfId="346" priority="1130" operator="equal">
      <formula>"Menor"</formula>
    </cfRule>
    <cfRule type="cellIs" dxfId="345" priority="1131" operator="equal">
      <formula>"Leve"</formula>
    </cfRule>
  </conditionalFormatting>
  <conditionalFormatting sqref="L26:L28">
    <cfRule type="cellIs" dxfId="344" priority="142" operator="equal">
      <formula>"Mayor"</formula>
    </cfRule>
    <cfRule type="cellIs" dxfId="343" priority="141" operator="equal">
      <formula>"Catastrófico"</formula>
    </cfRule>
    <cfRule type="cellIs" dxfId="342" priority="143" operator="equal">
      <formula>"Moderado"</formula>
    </cfRule>
    <cfRule type="cellIs" dxfId="341" priority="145" operator="equal">
      <formula>"Leve"</formula>
    </cfRule>
    <cfRule type="cellIs" dxfId="340" priority="144" operator="equal">
      <formula>"Menor"</formula>
    </cfRule>
  </conditionalFormatting>
  <conditionalFormatting sqref="L30:L31">
    <cfRule type="cellIs" dxfId="339" priority="128" operator="equal">
      <formula>"Mayor"</formula>
    </cfRule>
    <cfRule type="cellIs" dxfId="338" priority="127" operator="equal">
      <formula>"Catastrófico"</formula>
    </cfRule>
    <cfRule type="cellIs" dxfId="337" priority="131" operator="equal">
      <formula>"Leve"</formula>
    </cfRule>
    <cfRule type="cellIs" dxfId="336" priority="130" operator="equal">
      <formula>"Menor"</formula>
    </cfRule>
    <cfRule type="cellIs" dxfId="335" priority="129" operator="equal">
      <formula>"Moderado"</formula>
    </cfRule>
  </conditionalFormatting>
  <conditionalFormatting sqref="L33">
    <cfRule type="cellIs" dxfId="334" priority="113" operator="equal">
      <formula>"Catastrófico"</formula>
    </cfRule>
    <cfRule type="cellIs" dxfId="333" priority="115" operator="equal">
      <formula>"Moderado"</formula>
    </cfRule>
    <cfRule type="cellIs" dxfId="332" priority="116" operator="equal">
      <formula>"Menor"</formula>
    </cfRule>
    <cfRule type="cellIs" dxfId="331" priority="117" operator="equal">
      <formula>"Leve"</formula>
    </cfRule>
    <cfRule type="cellIs" dxfId="330" priority="114" operator="equal">
      <formula>"Mayor"</formula>
    </cfRule>
  </conditionalFormatting>
  <conditionalFormatting sqref="L37">
    <cfRule type="cellIs" dxfId="329" priority="60" operator="equal">
      <formula>"Menor"</formula>
    </cfRule>
    <cfRule type="cellIs" dxfId="328" priority="59" operator="equal">
      <formula>"Moderado"</formula>
    </cfRule>
    <cfRule type="cellIs" dxfId="327" priority="58" operator="equal">
      <formula>"Mayor"</formula>
    </cfRule>
    <cfRule type="cellIs" dxfId="326" priority="57" operator="equal">
      <formula>"Catastrófico"</formula>
    </cfRule>
    <cfRule type="cellIs" dxfId="325" priority="61" operator="equal">
      <formula>"Leve"</formula>
    </cfRule>
  </conditionalFormatting>
  <conditionalFormatting sqref="L46">
    <cfRule type="cellIs" dxfId="324" priority="32" operator="equal">
      <formula>"Menor"</formula>
    </cfRule>
    <cfRule type="cellIs" dxfId="323" priority="33" operator="equal">
      <formula>"Leve"</formula>
    </cfRule>
    <cfRule type="cellIs" dxfId="322" priority="31" operator="equal">
      <formula>"Moderado"</formula>
    </cfRule>
    <cfRule type="cellIs" dxfId="321" priority="29" operator="equal">
      <formula>"Catastrófico"</formula>
    </cfRule>
    <cfRule type="cellIs" dxfId="320" priority="30" operator="equal">
      <formula>"Mayor"</formula>
    </cfRule>
  </conditionalFormatting>
  <conditionalFormatting sqref="L58">
    <cfRule type="cellIs" dxfId="319" priority="289" operator="equal">
      <formula>"Catastrófico"</formula>
    </cfRule>
    <cfRule type="cellIs" dxfId="318" priority="290" operator="equal">
      <formula>"Mayor"</formula>
    </cfRule>
    <cfRule type="cellIs" dxfId="317" priority="291" operator="equal">
      <formula>"Moderado"</formula>
    </cfRule>
    <cfRule type="cellIs" dxfId="316" priority="292" operator="equal">
      <formula>"Menor"</formula>
    </cfRule>
    <cfRule type="cellIs" dxfId="315" priority="293" operator="equal">
      <formula>"Leve"</formula>
    </cfRule>
  </conditionalFormatting>
  <conditionalFormatting sqref="L62:L63">
    <cfRule type="cellIs" dxfId="314" priority="269" operator="equal">
      <formula>"Catastrófico"</formula>
    </cfRule>
    <cfRule type="cellIs" dxfId="313" priority="270" operator="equal">
      <formula>"Mayor"</formula>
    </cfRule>
    <cfRule type="cellIs" dxfId="312" priority="273" operator="equal">
      <formula>"Leve"</formula>
    </cfRule>
    <cfRule type="cellIs" dxfId="311" priority="272" operator="equal">
      <formula>"Menor"</formula>
    </cfRule>
    <cfRule type="cellIs" dxfId="310" priority="271" operator="equal">
      <formula>"Moderado"</formula>
    </cfRule>
  </conditionalFormatting>
  <conditionalFormatting sqref="L66 L69">
    <cfRule type="cellIs" dxfId="309" priority="189" operator="equal">
      <formula>"Catastrófico"</formula>
    </cfRule>
    <cfRule type="cellIs" dxfId="308" priority="193" operator="equal">
      <formula>"Leve"</formula>
    </cfRule>
    <cfRule type="cellIs" dxfId="307" priority="191" operator="equal">
      <formula>"Moderado"</formula>
    </cfRule>
    <cfRule type="cellIs" dxfId="306" priority="192" operator="equal">
      <formula>"Menor"</formula>
    </cfRule>
    <cfRule type="cellIs" dxfId="305" priority="190" operator="equal">
      <formula>"Mayor"</formula>
    </cfRule>
  </conditionalFormatting>
  <conditionalFormatting sqref="L80">
    <cfRule type="cellIs" dxfId="304" priority="399" operator="equal">
      <formula>"Moderado"</formula>
    </cfRule>
    <cfRule type="cellIs" dxfId="303" priority="400" operator="equal">
      <formula>"Menor"</formula>
    </cfRule>
    <cfRule type="cellIs" dxfId="302" priority="397" operator="equal">
      <formula>"Catastrófico"</formula>
    </cfRule>
    <cfRule type="cellIs" dxfId="301" priority="401" operator="equal">
      <formula>"Leve"</formula>
    </cfRule>
    <cfRule type="cellIs" dxfId="300" priority="398" operator="equal">
      <formula>"Mayor"</formula>
    </cfRule>
  </conditionalFormatting>
  <conditionalFormatting sqref="L86">
    <cfRule type="cellIs" dxfId="299" priority="359" operator="equal">
      <formula>"Catastrófico"</formula>
    </cfRule>
    <cfRule type="cellIs" dxfId="298" priority="360" operator="equal">
      <formula>"Mayor"</formula>
    </cfRule>
    <cfRule type="cellIs" dxfId="297" priority="361" operator="equal">
      <formula>"Moderado"</formula>
    </cfRule>
    <cfRule type="cellIs" dxfId="296" priority="362" operator="equal">
      <formula>"Menor"</formula>
    </cfRule>
    <cfRule type="cellIs" dxfId="295" priority="363" operator="equal">
      <formula>"Leve"</formula>
    </cfRule>
  </conditionalFormatting>
  <conditionalFormatting sqref="L88">
    <cfRule type="cellIs" dxfId="294" priority="332" operator="equal">
      <formula>"Mayor"</formula>
    </cfRule>
    <cfRule type="cellIs" dxfId="293" priority="331" operator="equal">
      <formula>"Catastrófico"</formula>
    </cfRule>
    <cfRule type="cellIs" dxfId="292" priority="333" operator="equal">
      <formula>"Moderado"</formula>
    </cfRule>
    <cfRule type="cellIs" dxfId="291" priority="334" operator="equal">
      <formula>"Menor"</formula>
    </cfRule>
    <cfRule type="cellIs" dxfId="290" priority="335" operator="equal">
      <formula>"Leve"</formula>
    </cfRule>
  </conditionalFormatting>
  <conditionalFormatting sqref="N15 N17:N18 N20:N21 N52 N75">
    <cfRule type="cellIs" dxfId="289" priority="994" operator="equal">
      <formula>"Alto"</formula>
    </cfRule>
    <cfRule type="cellIs" dxfId="288" priority="993" operator="equal">
      <formula>"Extremo"</formula>
    </cfRule>
    <cfRule type="cellIs" dxfId="287" priority="996" operator="equal">
      <formula>"Bajo"</formula>
    </cfRule>
    <cfRule type="cellIs" dxfId="286" priority="995" operator="equal">
      <formula>"Moderado"</formula>
    </cfRule>
  </conditionalFormatting>
  <conditionalFormatting sqref="N26:N28">
    <cfRule type="cellIs" dxfId="285" priority="137" operator="equal">
      <formula>"Extremo"</formula>
    </cfRule>
    <cfRule type="cellIs" dxfId="284" priority="138" operator="equal">
      <formula>"Alto"</formula>
    </cfRule>
    <cfRule type="cellIs" dxfId="283" priority="139" operator="equal">
      <formula>"Moderado"</formula>
    </cfRule>
    <cfRule type="cellIs" dxfId="282" priority="140" operator="equal">
      <formula>"Bajo"</formula>
    </cfRule>
  </conditionalFormatting>
  <conditionalFormatting sqref="N30:N31">
    <cfRule type="cellIs" dxfId="281" priority="126" operator="equal">
      <formula>"Bajo"</formula>
    </cfRule>
    <cfRule type="cellIs" dxfId="280" priority="125" operator="equal">
      <formula>"Moderado"</formula>
    </cfRule>
    <cfRule type="cellIs" dxfId="279" priority="124" operator="equal">
      <formula>"Alto"</formula>
    </cfRule>
    <cfRule type="cellIs" dxfId="278" priority="123" operator="equal">
      <formula>"Extremo"</formula>
    </cfRule>
  </conditionalFormatting>
  <conditionalFormatting sqref="N33">
    <cfRule type="cellIs" dxfId="277" priority="110" operator="equal">
      <formula>"Alto"</formula>
    </cfRule>
    <cfRule type="cellIs" dxfId="276" priority="112" operator="equal">
      <formula>"Bajo"</formula>
    </cfRule>
    <cfRule type="cellIs" dxfId="275" priority="111" operator="equal">
      <formula>"Moderado"</formula>
    </cfRule>
    <cfRule type="cellIs" dxfId="274" priority="109" operator="equal">
      <formula>"Extremo"</formula>
    </cfRule>
  </conditionalFormatting>
  <conditionalFormatting sqref="N37">
    <cfRule type="cellIs" dxfId="273" priority="55" operator="equal">
      <formula>"Moderado"</formula>
    </cfRule>
    <cfRule type="cellIs" dxfId="272" priority="54" operator="equal">
      <formula>"Alto"</formula>
    </cfRule>
    <cfRule type="cellIs" dxfId="271" priority="53" operator="equal">
      <formula>"Extremo"</formula>
    </cfRule>
    <cfRule type="cellIs" dxfId="270" priority="56" operator="equal">
      <formula>"Bajo"</formula>
    </cfRule>
  </conditionalFormatting>
  <conditionalFormatting sqref="N46">
    <cfRule type="cellIs" dxfId="269" priority="28" operator="equal">
      <formula>"Bajo"</formula>
    </cfRule>
    <cfRule type="cellIs" dxfId="268" priority="27" operator="equal">
      <formula>"Moderado"</formula>
    </cfRule>
    <cfRule type="cellIs" dxfId="267" priority="26" operator="equal">
      <formula>"Alto"</formula>
    </cfRule>
    <cfRule type="cellIs" dxfId="266" priority="25" operator="equal">
      <formula>"Extremo"</formula>
    </cfRule>
  </conditionalFormatting>
  <conditionalFormatting sqref="N58">
    <cfRule type="cellIs" dxfId="265" priority="302" operator="equal">
      <formula>"Bajo"</formula>
    </cfRule>
    <cfRule type="cellIs" dxfId="264" priority="301" operator="equal">
      <formula>"Moderado"</formula>
    </cfRule>
    <cfRule type="cellIs" dxfId="263" priority="299" operator="equal">
      <formula>"Extremo"</formula>
    </cfRule>
    <cfRule type="cellIs" dxfId="262" priority="300" operator="equal">
      <formula>"Alto"</formula>
    </cfRule>
  </conditionalFormatting>
  <conditionalFormatting sqref="N62:N63">
    <cfRule type="cellIs" dxfId="261" priority="268" operator="equal">
      <formula>"Bajo"</formula>
    </cfRule>
    <cfRule type="cellIs" dxfId="260" priority="267" operator="equal">
      <formula>"Moderado"</formula>
    </cfRule>
    <cfRule type="cellIs" dxfId="259" priority="266" operator="equal">
      <formula>"Alto"</formula>
    </cfRule>
    <cfRule type="cellIs" dxfId="258" priority="265" operator="equal">
      <formula>"Extremo"</formula>
    </cfRule>
  </conditionalFormatting>
  <conditionalFormatting sqref="N66">
    <cfRule type="cellIs" dxfId="257" priority="237" operator="equal">
      <formula>"Extremo"</formula>
    </cfRule>
    <cfRule type="cellIs" dxfId="256" priority="238" operator="equal">
      <formula>"Alto"</formula>
    </cfRule>
    <cfRule type="cellIs" dxfId="255" priority="239" operator="equal">
      <formula>"Moderado"</formula>
    </cfRule>
    <cfRule type="cellIs" dxfId="254" priority="240" operator="equal">
      <formula>"Bajo"</formula>
    </cfRule>
  </conditionalFormatting>
  <conditionalFormatting sqref="N69">
    <cfRule type="cellIs" dxfId="253" priority="221" operator="equal">
      <formula>"Moderado"</formula>
    </cfRule>
    <cfRule type="cellIs" dxfId="252" priority="220" operator="equal">
      <formula>"Alto"</formula>
    </cfRule>
    <cfRule type="cellIs" dxfId="251" priority="219" operator="equal">
      <formula>"Extremo"</formula>
    </cfRule>
    <cfRule type="cellIs" dxfId="250" priority="222" operator="equal">
      <formula>"Bajo"</formula>
    </cfRule>
  </conditionalFormatting>
  <conditionalFormatting sqref="N80">
    <cfRule type="cellIs" dxfId="249" priority="395" operator="equal">
      <formula>"Moderado"</formula>
    </cfRule>
    <cfRule type="cellIs" dxfId="248" priority="396" operator="equal">
      <formula>"Bajo"</formula>
    </cfRule>
    <cfRule type="cellIs" dxfId="247" priority="394" operator="equal">
      <formula>"Alto"</formula>
    </cfRule>
    <cfRule type="cellIs" dxfId="246" priority="393" operator="equal">
      <formula>"Extremo"</formula>
    </cfRule>
  </conditionalFormatting>
  <conditionalFormatting sqref="N86">
    <cfRule type="cellIs" dxfId="245" priority="356" operator="equal">
      <formula>"Alto"</formula>
    </cfRule>
    <cfRule type="cellIs" dxfId="244" priority="355" operator="equal">
      <formula>"Extremo"</formula>
    </cfRule>
    <cfRule type="cellIs" dxfId="243" priority="357" operator="equal">
      <formula>"Moderado"</formula>
    </cfRule>
    <cfRule type="cellIs" dxfId="242" priority="358" operator="equal">
      <formula>"Bajo"</formula>
    </cfRule>
  </conditionalFormatting>
  <conditionalFormatting sqref="N88">
    <cfRule type="cellIs" dxfId="241" priority="328" operator="equal">
      <formula>"Alto"</formula>
    </cfRule>
    <cfRule type="cellIs" dxfId="240" priority="329" operator="equal">
      <formula>"Moderado"</formula>
    </cfRule>
    <cfRule type="cellIs" dxfId="239" priority="327" operator="equal">
      <formula>"Extremo"</formula>
    </cfRule>
    <cfRule type="cellIs" dxfId="238" priority="330" operator="equal">
      <formula>"Bajo"</formula>
    </cfRule>
  </conditionalFormatting>
  <conditionalFormatting sqref="Z15:Z89">
    <cfRule type="cellIs" dxfId="237" priority="9" operator="equal">
      <formula>"Baja"</formula>
    </cfRule>
    <cfRule type="cellIs" dxfId="236" priority="8" operator="equal">
      <formula>"Media"</formula>
    </cfRule>
    <cfRule type="cellIs" dxfId="235" priority="7" operator="equal">
      <formula>"Alta"</formula>
    </cfRule>
    <cfRule type="cellIs" dxfId="234" priority="10" operator="equal">
      <formula>"Muy Baja"</formula>
    </cfRule>
    <cfRule type="cellIs" dxfId="233" priority="6" operator="equal">
      <formula>"Muy Alta"</formula>
    </cfRule>
  </conditionalFormatting>
  <conditionalFormatting sqref="AB15:AB89">
    <cfRule type="cellIs" dxfId="232" priority="1" operator="equal">
      <formula>"Catastrófico"</formula>
    </cfRule>
    <cfRule type="cellIs" dxfId="231" priority="2" operator="equal">
      <formula>"Mayor"</formula>
    </cfRule>
    <cfRule type="cellIs" dxfId="230" priority="5" operator="equal">
      <formula>"Leve"</formula>
    </cfRule>
    <cfRule type="cellIs" dxfId="229" priority="4" operator="equal">
      <formula>"Menor"</formula>
    </cfRule>
    <cfRule type="cellIs" dxfId="228" priority="3" operator="equal">
      <formula>"Moderado"</formula>
    </cfRule>
  </conditionalFormatting>
  <conditionalFormatting sqref="AD15">
    <cfRule type="cellIs" dxfId="227" priority="896" operator="equal">
      <formula>"Muy Baja"</formula>
    </cfRule>
    <cfRule type="cellIs" dxfId="226" priority="895" operator="equal">
      <formula>"Baja"</formula>
    </cfRule>
    <cfRule type="cellIs" dxfId="225" priority="894" operator="equal">
      <formula>"Media"</formula>
    </cfRule>
    <cfRule type="cellIs" dxfId="224" priority="893" operator="equal">
      <formula>"Alta"</formula>
    </cfRule>
    <cfRule type="cellIs" dxfId="223" priority="892" operator="equal">
      <formula>"Muy Alta"</formula>
    </cfRule>
  </conditionalFormatting>
  <conditionalFormatting sqref="AD17:AD18">
    <cfRule type="cellIs" dxfId="222" priority="862" operator="equal">
      <formula>"Muy Baja"</formula>
    </cfRule>
    <cfRule type="cellIs" dxfId="221" priority="861" operator="equal">
      <formula>"Baja"</formula>
    </cfRule>
    <cfRule type="cellIs" dxfId="220" priority="860" operator="equal">
      <formula>"Media"</formula>
    </cfRule>
    <cfRule type="cellIs" dxfId="219" priority="858" operator="equal">
      <formula>"Muy Alta"</formula>
    </cfRule>
    <cfRule type="cellIs" dxfId="218" priority="859" operator="equal">
      <formula>"Alta"</formula>
    </cfRule>
  </conditionalFormatting>
  <conditionalFormatting sqref="AD20:AD21">
    <cfRule type="cellIs" dxfId="217" priority="826" operator="equal">
      <formula>"Media"</formula>
    </cfRule>
    <cfRule type="cellIs" dxfId="216" priority="828" operator="equal">
      <formula>"Muy Baja"</formula>
    </cfRule>
    <cfRule type="cellIs" dxfId="215" priority="824" operator="equal">
      <formula>"Muy Alta"</formula>
    </cfRule>
    <cfRule type="cellIs" dxfId="214" priority="825" operator="equal">
      <formula>"Alta"</formula>
    </cfRule>
    <cfRule type="cellIs" dxfId="213" priority="827" operator="equal">
      <formula>"Baja"</formula>
    </cfRule>
  </conditionalFormatting>
  <conditionalFormatting sqref="AD26">
    <cfRule type="cellIs" dxfId="212" priority="108" operator="equal">
      <formula>"Muy Baja"</formula>
    </cfRule>
    <cfRule type="cellIs" dxfId="211" priority="107" operator="equal">
      <formula>"Baja"</formula>
    </cfRule>
    <cfRule type="cellIs" dxfId="210" priority="106" operator="equal">
      <formula>"Media"</formula>
    </cfRule>
    <cfRule type="cellIs" dxfId="209" priority="104" operator="equal">
      <formula>"Muy Alta"</formula>
    </cfRule>
    <cfRule type="cellIs" dxfId="208" priority="105" operator="equal">
      <formula>"Alta"</formula>
    </cfRule>
  </conditionalFormatting>
  <conditionalFormatting sqref="AD30">
    <cfRule type="cellIs" dxfId="207" priority="91" operator="equal">
      <formula>"Alta"</formula>
    </cfRule>
    <cfRule type="cellIs" dxfId="206" priority="90" operator="equal">
      <formula>"Muy Alta"</formula>
    </cfRule>
    <cfRule type="cellIs" dxfId="205" priority="94" operator="equal">
      <formula>"Muy Baja"</formula>
    </cfRule>
    <cfRule type="cellIs" dxfId="204" priority="93" operator="equal">
      <formula>"Baja"</formula>
    </cfRule>
    <cfRule type="cellIs" dxfId="203" priority="92" operator="equal">
      <formula>"Media"</formula>
    </cfRule>
  </conditionalFormatting>
  <conditionalFormatting sqref="AD33">
    <cfRule type="cellIs" dxfId="202" priority="80" operator="equal">
      <formula>"Muy Baja"</formula>
    </cfRule>
    <cfRule type="cellIs" dxfId="201" priority="78" operator="equal">
      <formula>"Media"</formula>
    </cfRule>
    <cfRule type="cellIs" dxfId="200" priority="79" operator="equal">
      <formula>"Baja"</formula>
    </cfRule>
    <cfRule type="cellIs" dxfId="199" priority="77" operator="equal">
      <formula>"Alta"</formula>
    </cfRule>
    <cfRule type="cellIs" dxfId="198" priority="76" operator="equal">
      <formula>"Muy Alta"</formula>
    </cfRule>
  </conditionalFormatting>
  <conditionalFormatting sqref="AD37">
    <cfRule type="cellIs" dxfId="197" priority="45" operator="equal">
      <formula>"Alta"</formula>
    </cfRule>
    <cfRule type="cellIs" dxfId="196" priority="44" operator="equal">
      <formula>"Muy Alta"</formula>
    </cfRule>
    <cfRule type="cellIs" dxfId="195" priority="46" operator="equal">
      <formula>"Media"</formula>
    </cfRule>
    <cfRule type="cellIs" dxfId="194" priority="48" operator="equal">
      <formula>"Muy Baja"</formula>
    </cfRule>
    <cfRule type="cellIs" dxfId="193" priority="47" operator="equal">
      <formula>"Baja"</formula>
    </cfRule>
  </conditionalFormatting>
  <conditionalFormatting sqref="AD46">
    <cfRule type="cellIs" dxfId="192" priority="20" operator="equal">
      <formula>"Muy Alta"</formula>
    </cfRule>
    <cfRule type="cellIs" dxfId="191" priority="21" operator="equal">
      <formula>"Alta"</formula>
    </cfRule>
    <cfRule type="cellIs" dxfId="190" priority="22" operator="equal">
      <formula>"Media"</formula>
    </cfRule>
    <cfRule type="cellIs" dxfId="189" priority="23" operator="equal">
      <formula>"Baja"</formula>
    </cfRule>
    <cfRule type="cellIs" dxfId="188" priority="24" operator="equal">
      <formula>"Muy Baja"</formula>
    </cfRule>
  </conditionalFormatting>
  <conditionalFormatting sqref="AD52">
    <cfRule type="cellIs" dxfId="187" priority="759" operator="equal">
      <formula>"Baja"</formula>
    </cfRule>
    <cfRule type="cellIs" dxfId="186" priority="760" operator="equal">
      <formula>"Muy Baja"</formula>
    </cfRule>
    <cfRule type="cellIs" dxfId="185" priority="756" operator="equal">
      <formula>"Muy Alta"</formula>
    </cfRule>
    <cfRule type="cellIs" dxfId="184" priority="757" operator="equal">
      <formula>"Alta"</formula>
    </cfRule>
    <cfRule type="cellIs" dxfId="183" priority="758" operator="equal">
      <formula>"Media"</formula>
    </cfRule>
  </conditionalFormatting>
  <conditionalFormatting sqref="AD58">
    <cfRule type="cellIs" dxfId="182" priority="180" operator="equal">
      <formula>"Muy Alta"</formula>
    </cfRule>
    <cfRule type="cellIs" dxfId="181" priority="183" operator="equal">
      <formula>"Baja"</formula>
    </cfRule>
    <cfRule type="cellIs" dxfId="180" priority="181" operator="equal">
      <formula>"Alta"</formula>
    </cfRule>
    <cfRule type="cellIs" dxfId="179" priority="182" operator="equal">
      <formula>"Media"</formula>
    </cfRule>
    <cfRule type="cellIs" dxfId="178" priority="184" operator="equal">
      <formula>"Muy Baja"</formula>
    </cfRule>
  </conditionalFormatting>
  <conditionalFormatting sqref="AD62:AD63 AD66">
    <cfRule type="cellIs" dxfId="177" priority="261" operator="equal">
      <formula>"Alta"</formula>
    </cfRule>
    <cfRule type="cellIs" dxfId="176" priority="262" operator="equal">
      <formula>"Media"</formula>
    </cfRule>
    <cfRule type="cellIs" dxfId="175" priority="263" operator="equal">
      <formula>"Baja"</formula>
    </cfRule>
    <cfRule type="cellIs" dxfId="174" priority="260" operator="equal">
      <formula>"Muy Alta"</formula>
    </cfRule>
    <cfRule type="cellIs" dxfId="173" priority="264" operator="equal">
      <formula>"Muy Baja"</formula>
    </cfRule>
  </conditionalFormatting>
  <conditionalFormatting sqref="AD69">
    <cfRule type="cellIs" dxfId="172" priority="218" operator="equal">
      <formula>"Muy Baja"</formula>
    </cfRule>
    <cfRule type="cellIs" dxfId="171" priority="217" operator="equal">
      <formula>"Baja"</formula>
    </cfRule>
    <cfRule type="cellIs" dxfId="170" priority="216" operator="equal">
      <formula>"Media"</formula>
    </cfRule>
    <cfRule type="cellIs" dxfId="169" priority="215" operator="equal">
      <formula>"Alta"</formula>
    </cfRule>
    <cfRule type="cellIs" dxfId="168" priority="214" operator="equal">
      <formula>"Muy Alta"</formula>
    </cfRule>
  </conditionalFormatting>
  <conditionalFormatting sqref="AD75">
    <cfRule type="cellIs" dxfId="167" priority="691" operator="equal">
      <formula>"Baja"</formula>
    </cfRule>
    <cfRule type="cellIs" dxfId="166" priority="689" operator="equal">
      <formula>"Alta"</formula>
    </cfRule>
    <cfRule type="cellIs" dxfId="165" priority="688" operator="equal">
      <formula>"Muy Alta"</formula>
    </cfRule>
    <cfRule type="cellIs" dxfId="164" priority="692" operator="equal">
      <formula>"Muy Baja"</formula>
    </cfRule>
    <cfRule type="cellIs" dxfId="163" priority="690" operator="equal">
      <formula>"Media"</formula>
    </cfRule>
  </conditionalFormatting>
  <conditionalFormatting sqref="AD80">
    <cfRule type="cellIs" dxfId="162" priority="387" operator="equal">
      <formula>"Baja"</formula>
    </cfRule>
    <cfRule type="cellIs" dxfId="161" priority="385" operator="equal">
      <formula>"Alta"</formula>
    </cfRule>
    <cfRule type="cellIs" dxfId="160" priority="384" operator="equal">
      <formula>"Muy Alta"</formula>
    </cfRule>
    <cfRule type="cellIs" dxfId="159" priority="388" operator="equal">
      <formula>"Muy Baja"</formula>
    </cfRule>
    <cfRule type="cellIs" dxfId="158" priority="386" operator="equal">
      <formula>"Media"</formula>
    </cfRule>
  </conditionalFormatting>
  <conditionalFormatting sqref="AD86">
    <cfRule type="cellIs" dxfId="157" priority="347" operator="equal">
      <formula>"Alta"</formula>
    </cfRule>
    <cfRule type="cellIs" dxfId="156" priority="348" operator="equal">
      <formula>"Media"</formula>
    </cfRule>
    <cfRule type="cellIs" dxfId="155" priority="350" operator="equal">
      <formula>"Muy Baja"</formula>
    </cfRule>
    <cfRule type="cellIs" dxfId="154" priority="346" operator="equal">
      <formula>"Muy Alta"</formula>
    </cfRule>
    <cfRule type="cellIs" dxfId="153" priority="349" operator="equal">
      <formula>"Baja"</formula>
    </cfRule>
  </conditionalFormatting>
  <conditionalFormatting sqref="AD88">
    <cfRule type="cellIs" dxfId="152" priority="321" operator="equal">
      <formula>"Baja"</formula>
    </cfRule>
    <cfRule type="cellIs" dxfId="151" priority="320" operator="equal">
      <formula>"Media"</formula>
    </cfRule>
    <cfRule type="cellIs" dxfId="150" priority="319" operator="equal">
      <formula>"Alta"</formula>
    </cfRule>
    <cfRule type="cellIs" dxfId="149" priority="322" operator="equal">
      <formula>"Muy Baja"</formula>
    </cfRule>
    <cfRule type="cellIs" dxfId="148" priority="318" operator="equal">
      <formula>"Muy Alta"</formula>
    </cfRule>
  </conditionalFormatting>
  <conditionalFormatting sqref="AF15">
    <cfRule type="cellIs" dxfId="147" priority="889" operator="equal">
      <formula>"Moderado"</formula>
    </cfRule>
    <cfRule type="cellIs" dxfId="146" priority="890" operator="equal">
      <formula>"Menor"</formula>
    </cfRule>
    <cfRule type="cellIs" dxfId="145" priority="891" operator="equal">
      <formula>"Leve"</formula>
    </cfRule>
    <cfRule type="cellIs" dxfId="144" priority="887" operator="equal">
      <formula>"Catastrófico"</formula>
    </cfRule>
    <cfRule type="cellIs" dxfId="143" priority="888" operator="equal">
      <formula>"Mayor"</formula>
    </cfRule>
  </conditionalFormatting>
  <conditionalFormatting sqref="AF17:AF18">
    <cfRule type="cellIs" dxfId="142" priority="853" operator="equal">
      <formula>"Catastrófico"</formula>
    </cfRule>
    <cfRule type="cellIs" dxfId="141" priority="854" operator="equal">
      <formula>"Mayor"</formula>
    </cfRule>
    <cfRule type="cellIs" dxfId="140" priority="855" operator="equal">
      <formula>"Moderado"</formula>
    </cfRule>
    <cfRule type="cellIs" dxfId="139" priority="856" operator="equal">
      <formula>"Menor"</formula>
    </cfRule>
    <cfRule type="cellIs" dxfId="138" priority="857" operator="equal">
      <formula>"Leve"</formula>
    </cfRule>
  </conditionalFormatting>
  <conditionalFormatting sqref="AF20:AF21">
    <cfRule type="cellIs" dxfId="137" priority="820" operator="equal">
      <formula>"Mayor"</formula>
    </cfRule>
    <cfRule type="cellIs" dxfId="136" priority="822" operator="equal">
      <formula>"Menor"</formula>
    </cfRule>
    <cfRule type="cellIs" dxfId="135" priority="819" operator="equal">
      <formula>"Catastrófico"</formula>
    </cfRule>
    <cfRule type="cellIs" dxfId="134" priority="821" operator="equal">
      <formula>"Moderado"</formula>
    </cfRule>
    <cfRule type="cellIs" dxfId="133" priority="823" operator="equal">
      <formula>"Leve"</formula>
    </cfRule>
  </conditionalFormatting>
  <conditionalFormatting sqref="AF26">
    <cfRule type="cellIs" dxfId="132" priority="100" operator="equal">
      <formula>"Mayor"</formula>
    </cfRule>
    <cfRule type="cellIs" dxfId="131" priority="101" operator="equal">
      <formula>"Moderado"</formula>
    </cfRule>
    <cfRule type="cellIs" dxfId="130" priority="102" operator="equal">
      <formula>"Menor"</formula>
    </cfRule>
    <cfRule type="cellIs" dxfId="129" priority="103" operator="equal">
      <formula>"Leve"</formula>
    </cfRule>
    <cfRule type="cellIs" dxfId="128" priority="99" operator="equal">
      <formula>"Catastrófico"</formula>
    </cfRule>
  </conditionalFormatting>
  <conditionalFormatting sqref="AF30">
    <cfRule type="cellIs" dxfId="127" priority="86" operator="equal">
      <formula>"Mayor"</formula>
    </cfRule>
    <cfRule type="cellIs" dxfId="126" priority="85" operator="equal">
      <formula>"Catastrófico"</formula>
    </cfRule>
    <cfRule type="cellIs" dxfId="125" priority="89" operator="equal">
      <formula>"Leve"</formula>
    </cfRule>
    <cfRule type="cellIs" dxfId="124" priority="88" operator="equal">
      <formula>"Menor"</formula>
    </cfRule>
    <cfRule type="cellIs" dxfId="123" priority="87" operator="equal">
      <formula>"Moderado"</formula>
    </cfRule>
  </conditionalFormatting>
  <conditionalFormatting sqref="AF33">
    <cfRule type="cellIs" dxfId="122" priority="73" operator="equal">
      <formula>"Moderado"</formula>
    </cfRule>
    <cfRule type="cellIs" dxfId="121" priority="71" operator="equal">
      <formula>"Catastrófico"</formula>
    </cfRule>
    <cfRule type="cellIs" dxfId="120" priority="75" operator="equal">
      <formula>"Leve"</formula>
    </cfRule>
    <cfRule type="cellIs" dxfId="119" priority="74" operator="equal">
      <formula>"Menor"</formula>
    </cfRule>
    <cfRule type="cellIs" dxfId="118" priority="72" operator="equal">
      <formula>"Mayor"</formula>
    </cfRule>
  </conditionalFormatting>
  <conditionalFormatting sqref="AF37">
    <cfRule type="cellIs" dxfId="117" priority="39" operator="equal">
      <formula>"Catastrófico"</formula>
    </cfRule>
    <cfRule type="cellIs" dxfId="116" priority="40" operator="equal">
      <formula>"Mayor"</formula>
    </cfRule>
    <cfRule type="cellIs" dxfId="115" priority="43" operator="equal">
      <formula>"Leve"</formula>
    </cfRule>
    <cfRule type="cellIs" dxfId="114" priority="42" operator="equal">
      <formula>"Menor"</formula>
    </cfRule>
    <cfRule type="cellIs" dxfId="113" priority="41" operator="equal">
      <formula>"Moderado"</formula>
    </cfRule>
  </conditionalFormatting>
  <conditionalFormatting sqref="AF46">
    <cfRule type="cellIs" dxfId="112" priority="19" operator="equal">
      <formula>"Leve"</formula>
    </cfRule>
    <cfRule type="cellIs" dxfId="111" priority="18" operator="equal">
      <formula>"Menor"</formula>
    </cfRule>
    <cfRule type="cellIs" dxfId="110" priority="16" operator="equal">
      <formula>"Mayor"</formula>
    </cfRule>
    <cfRule type="cellIs" dxfId="109" priority="15" operator="equal">
      <formula>"Catastrófico"</formula>
    </cfRule>
    <cfRule type="cellIs" dxfId="108" priority="17" operator="equal">
      <formula>"Moderado"</formula>
    </cfRule>
  </conditionalFormatting>
  <conditionalFormatting sqref="AF52">
    <cfRule type="cellIs" dxfId="107" priority="751" operator="equal">
      <formula>"Catastrófico"</formula>
    </cfRule>
    <cfRule type="cellIs" dxfId="106" priority="752" operator="equal">
      <formula>"Mayor"</formula>
    </cfRule>
    <cfRule type="cellIs" dxfId="105" priority="754" operator="equal">
      <formula>"Menor"</formula>
    </cfRule>
    <cfRule type="cellIs" dxfId="104" priority="755" operator="equal">
      <formula>"Leve"</formula>
    </cfRule>
    <cfRule type="cellIs" dxfId="103" priority="753" operator="equal">
      <formula>"Moderado"</formula>
    </cfRule>
  </conditionalFormatting>
  <conditionalFormatting sqref="AF58">
    <cfRule type="cellIs" dxfId="102" priority="175" operator="equal">
      <formula>"Catastrófico"</formula>
    </cfRule>
    <cfRule type="cellIs" dxfId="101" priority="176" operator="equal">
      <formula>"Mayor"</formula>
    </cfRule>
    <cfRule type="cellIs" dxfId="100" priority="178" operator="equal">
      <formula>"Menor"</formula>
    </cfRule>
    <cfRule type="cellIs" dxfId="99" priority="179" operator="equal">
      <formula>"Leve"</formula>
    </cfRule>
    <cfRule type="cellIs" dxfId="98" priority="177" operator="equal">
      <formula>"Moderado"</formula>
    </cfRule>
  </conditionalFormatting>
  <conditionalFormatting sqref="AF62:AF63 AF66">
    <cfRule type="cellIs" dxfId="97" priority="257" operator="equal">
      <formula>"Moderado"</formula>
    </cfRule>
    <cfRule type="cellIs" dxfId="96" priority="258" operator="equal">
      <formula>"Menor"</formula>
    </cfRule>
    <cfRule type="cellIs" dxfId="95" priority="259" operator="equal">
      <formula>"Leve"</formula>
    </cfRule>
    <cfRule type="cellIs" dxfId="94" priority="255" operator="equal">
      <formula>"Catastrófico"</formula>
    </cfRule>
    <cfRule type="cellIs" dxfId="93" priority="256" operator="equal">
      <formula>"Mayor"</formula>
    </cfRule>
  </conditionalFormatting>
  <conditionalFormatting sqref="AF69">
    <cfRule type="cellIs" dxfId="92" priority="212" operator="equal">
      <formula>"Menor"</formula>
    </cfRule>
    <cfRule type="cellIs" dxfId="91" priority="209" operator="equal">
      <formula>"Catastrófico"</formula>
    </cfRule>
    <cfRule type="cellIs" dxfId="90" priority="213" operator="equal">
      <formula>"Leve"</formula>
    </cfRule>
    <cfRule type="cellIs" dxfId="89" priority="210" operator="equal">
      <formula>"Mayor"</formula>
    </cfRule>
    <cfRule type="cellIs" dxfId="88" priority="211" operator="equal">
      <formula>"Moderado"</formula>
    </cfRule>
  </conditionalFormatting>
  <conditionalFormatting sqref="AF75">
    <cfRule type="cellIs" dxfId="87" priority="686" operator="equal">
      <formula>"Menor"</formula>
    </cfRule>
    <cfRule type="cellIs" dxfId="86" priority="683" operator="equal">
      <formula>"Catastrófico"</formula>
    </cfRule>
    <cfRule type="cellIs" dxfId="85" priority="687" operator="equal">
      <formula>"Leve"</formula>
    </cfRule>
    <cfRule type="cellIs" dxfId="84" priority="685" operator="equal">
      <formula>"Moderado"</formula>
    </cfRule>
    <cfRule type="cellIs" dxfId="83" priority="684" operator="equal">
      <formula>"Mayor"</formula>
    </cfRule>
  </conditionalFormatting>
  <conditionalFormatting sqref="AF80">
    <cfRule type="cellIs" dxfId="82" priority="381" operator="equal">
      <formula>"Moderado"</formula>
    </cfRule>
    <cfRule type="cellIs" dxfId="81" priority="382" operator="equal">
      <formula>"Menor"</formula>
    </cfRule>
    <cfRule type="cellIs" dxfId="80" priority="383" operator="equal">
      <formula>"Leve"</formula>
    </cfRule>
    <cfRule type="cellIs" dxfId="79" priority="379" operator="equal">
      <formula>"Catastrófico"</formula>
    </cfRule>
    <cfRule type="cellIs" dxfId="78" priority="380" operator="equal">
      <formula>"Mayor"</formula>
    </cfRule>
  </conditionalFormatting>
  <conditionalFormatting sqref="AF86">
    <cfRule type="cellIs" dxfId="77" priority="341" operator="equal">
      <formula>"Catastrófico"</formula>
    </cfRule>
    <cfRule type="cellIs" dxfId="76" priority="342" operator="equal">
      <formula>"Mayor"</formula>
    </cfRule>
    <cfRule type="cellIs" dxfId="75" priority="343" operator="equal">
      <formula>"Moderado"</formula>
    </cfRule>
    <cfRule type="cellIs" dxfId="74" priority="344" operator="equal">
      <formula>"Menor"</formula>
    </cfRule>
    <cfRule type="cellIs" dxfId="73" priority="345" operator="equal">
      <formula>"Leve"</formula>
    </cfRule>
  </conditionalFormatting>
  <conditionalFormatting sqref="AF88">
    <cfRule type="cellIs" dxfId="72" priority="317" operator="equal">
      <formula>"Leve"</formula>
    </cfRule>
    <cfRule type="cellIs" dxfId="71" priority="313" operator="equal">
      <formula>"Catastrófico"</formula>
    </cfRule>
    <cfRule type="cellIs" dxfId="70" priority="316" operator="equal">
      <formula>"Menor"</formula>
    </cfRule>
    <cfRule type="cellIs" dxfId="69" priority="315" operator="equal">
      <formula>"Moderado"</formula>
    </cfRule>
    <cfRule type="cellIs" dxfId="68" priority="314" operator="equal">
      <formula>"Mayor"</formula>
    </cfRule>
  </conditionalFormatting>
  <conditionalFormatting sqref="AH15">
    <cfRule type="cellIs" dxfId="67" priority="908" operator="equal">
      <formula>"Alto"</formula>
    </cfRule>
    <cfRule type="cellIs" dxfId="66" priority="907" operator="equal">
      <formula>"Extremo"</formula>
    </cfRule>
    <cfRule type="cellIs" dxfId="65" priority="909" operator="equal">
      <formula>"Moderado"</formula>
    </cfRule>
    <cfRule type="cellIs" dxfId="64" priority="910" operator="equal">
      <formula>"Bajo"</formula>
    </cfRule>
  </conditionalFormatting>
  <conditionalFormatting sqref="AH17:AH18">
    <cfRule type="cellIs" dxfId="63" priority="876" operator="equal">
      <formula>"Bajo"</formula>
    </cfRule>
    <cfRule type="cellIs" dxfId="62" priority="873" operator="equal">
      <formula>"Extremo"</formula>
    </cfRule>
    <cfRule type="cellIs" dxfId="61" priority="874" operator="equal">
      <formula>"Alto"</formula>
    </cfRule>
    <cfRule type="cellIs" dxfId="60" priority="875" operator="equal">
      <formula>"Moderado"</formula>
    </cfRule>
  </conditionalFormatting>
  <conditionalFormatting sqref="AH20:AH21">
    <cfRule type="cellIs" dxfId="59" priority="839" operator="equal">
      <formula>"Extremo"</formula>
    </cfRule>
    <cfRule type="cellIs" dxfId="58" priority="840" operator="equal">
      <formula>"Alto"</formula>
    </cfRule>
    <cfRule type="cellIs" dxfId="57" priority="841" operator="equal">
      <formula>"Moderado"</formula>
    </cfRule>
    <cfRule type="cellIs" dxfId="56" priority="842" operator="equal">
      <formula>"Bajo"</formula>
    </cfRule>
  </conditionalFormatting>
  <conditionalFormatting sqref="AH26">
    <cfRule type="cellIs" dxfId="55" priority="95" operator="equal">
      <formula>"Extremo"</formula>
    </cfRule>
    <cfRule type="cellIs" dxfId="54" priority="96" operator="equal">
      <formula>"Alto"</formula>
    </cfRule>
    <cfRule type="cellIs" dxfId="53" priority="98" operator="equal">
      <formula>"Bajo"</formula>
    </cfRule>
    <cfRule type="cellIs" dxfId="52" priority="97" operator="equal">
      <formula>"Moderado"</formula>
    </cfRule>
  </conditionalFormatting>
  <conditionalFormatting sqref="AH30">
    <cfRule type="cellIs" dxfId="51" priority="82" operator="equal">
      <formula>"Alto"</formula>
    </cfRule>
    <cfRule type="cellIs" dxfId="50" priority="84" operator="equal">
      <formula>"Bajo"</formula>
    </cfRule>
    <cfRule type="cellIs" dxfId="49" priority="83" operator="equal">
      <formula>"Moderado"</formula>
    </cfRule>
    <cfRule type="cellIs" dxfId="48" priority="81" operator="equal">
      <formula>"Extremo"</formula>
    </cfRule>
  </conditionalFormatting>
  <conditionalFormatting sqref="AH33">
    <cfRule type="cellIs" dxfId="47" priority="67" operator="equal">
      <formula>"Extremo"</formula>
    </cfRule>
    <cfRule type="cellIs" dxfId="46" priority="68" operator="equal">
      <formula>"Alto"</formula>
    </cfRule>
    <cfRule type="cellIs" dxfId="45" priority="69" operator="equal">
      <formula>"Moderado"</formula>
    </cfRule>
    <cfRule type="cellIs" dxfId="44" priority="70" operator="equal">
      <formula>"Bajo"</formula>
    </cfRule>
  </conditionalFormatting>
  <conditionalFormatting sqref="AH37">
    <cfRule type="cellIs" dxfId="43" priority="52" operator="equal">
      <formula>"Bajo"</formula>
    </cfRule>
    <cfRule type="cellIs" dxfId="42" priority="50" operator="equal">
      <formula>"Alto"</formula>
    </cfRule>
    <cfRule type="cellIs" dxfId="41" priority="51" operator="equal">
      <formula>"Moderado"</formula>
    </cfRule>
    <cfRule type="cellIs" dxfId="40" priority="49" operator="equal">
      <formula>"Extremo"</formula>
    </cfRule>
  </conditionalFormatting>
  <conditionalFormatting sqref="AH46">
    <cfRule type="cellIs" dxfId="39" priority="12" operator="equal">
      <formula>"Alto"</formula>
    </cfRule>
    <cfRule type="cellIs" dxfId="38" priority="13" operator="equal">
      <formula>"Moderado"</formula>
    </cfRule>
    <cfRule type="cellIs" dxfId="37" priority="14" operator="equal">
      <formula>"Bajo"</formula>
    </cfRule>
    <cfRule type="cellIs" dxfId="36" priority="11" operator="equal">
      <formula>"Extremo"</formula>
    </cfRule>
  </conditionalFormatting>
  <conditionalFormatting sqref="AH52">
    <cfRule type="cellIs" dxfId="35" priority="771" operator="equal">
      <formula>"Extremo"</formula>
    </cfRule>
    <cfRule type="cellIs" dxfId="34" priority="772" operator="equal">
      <formula>"Alto"</formula>
    </cfRule>
    <cfRule type="cellIs" dxfId="33" priority="773" operator="equal">
      <formula>"Moderado"</formula>
    </cfRule>
    <cfRule type="cellIs" dxfId="32" priority="774" operator="equal">
      <formula>"Bajo"</formula>
    </cfRule>
  </conditionalFormatting>
  <conditionalFormatting sqref="AH58">
    <cfRule type="cellIs" dxfId="31" priority="188" operator="equal">
      <formula>"Bajo"</formula>
    </cfRule>
    <cfRule type="cellIs" dxfId="30" priority="185" operator="equal">
      <formula>"Extremo"</formula>
    </cfRule>
    <cfRule type="cellIs" dxfId="29" priority="186" operator="equal">
      <formula>"Alto"</formula>
    </cfRule>
    <cfRule type="cellIs" dxfId="28" priority="187" operator="equal">
      <formula>"Moderado"</formula>
    </cfRule>
  </conditionalFormatting>
  <conditionalFormatting sqref="AH62:AH63">
    <cfRule type="cellIs" dxfId="27" priority="252" operator="equal">
      <formula>"Alto"</formula>
    </cfRule>
    <cfRule type="cellIs" dxfId="26" priority="251" operator="equal">
      <formula>"Extremo"</formula>
    </cfRule>
    <cfRule type="cellIs" dxfId="25" priority="253" operator="equal">
      <formula>"Moderado"</formula>
    </cfRule>
    <cfRule type="cellIs" dxfId="24" priority="254" operator="equal">
      <formula>"Bajo"</formula>
    </cfRule>
  </conditionalFormatting>
  <conditionalFormatting sqref="AH66">
    <cfRule type="cellIs" dxfId="23" priority="234" operator="equal">
      <formula>"Alto"</formula>
    </cfRule>
    <cfRule type="cellIs" dxfId="22" priority="235" operator="equal">
      <formula>"Moderado"</formula>
    </cfRule>
    <cfRule type="cellIs" dxfId="21" priority="233" operator="equal">
      <formula>"Extremo"</formula>
    </cfRule>
    <cfRule type="cellIs" dxfId="20" priority="236" operator="equal">
      <formula>"Bajo"</formula>
    </cfRule>
  </conditionalFormatting>
  <conditionalFormatting sqref="AH69">
    <cfRule type="cellIs" dxfId="19" priority="171" operator="equal">
      <formula>"Extremo"</formula>
    </cfRule>
    <cfRule type="cellIs" dxfId="18" priority="172" operator="equal">
      <formula>"Alto"</formula>
    </cfRule>
    <cfRule type="cellIs" dxfId="17" priority="173" operator="equal">
      <formula>"Moderado"</formula>
    </cfRule>
    <cfRule type="cellIs" dxfId="16" priority="174" operator="equal">
      <formula>"Bajo"</formula>
    </cfRule>
  </conditionalFormatting>
  <conditionalFormatting sqref="AH75">
    <cfRule type="cellIs" dxfId="15" priority="706" operator="equal">
      <formula>"Bajo"</formula>
    </cfRule>
    <cfRule type="cellIs" dxfId="14" priority="705" operator="equal">
      <formula>"Moderado"</formula>
    </cfRule>
    <cfRule type="cellIs" dxfId="13" priority="704" operator="equal">
      <formula>"Alto"</formula>
    </cfRule>
    <cfRule type="cellIs" dxfId="12" priority="703" operator="equal">
      <formula>"Extremo"</formula>
    </cfRule>
  </conditionalFormatting>
  <conditionalFormatting sqref="AH80">
    <cfRule type="cellIs" dxfId="11" priority="392" operator="equal">
      <formula>"Bajo"</formula>
    </cfRule>
    <cfRule type="cellIs" dxfId="10" priority="390" operator="equal">
      <formula>"Alto"</formula>
    </cfRule>
    <cfRule type="cellIs" dxfId="9" priority="389" operator="equal">
      <formula>"Extremo"</formula>
    </cfRule>
    <cfRule type="cellIs" dxfId="8" priority="391" operator="equal">
      <formula>"Moderado"</formula>
    </cfRule>
  </conditionalFormatting>
  <conditionalFormatting sqref="AH86">
    <cfRule type="cellIs" dxfId="7" priority="353" operator="equal">
      <formula>"Moderado"</formula>
    </cfRule>
    <cfRule type="cellIs" dxfId="6" priority="354" operator="equal">
      <formula>"Bajo"</formula>
    </cfRule>
    <cfRule type="cellIs" dxfId="5" priority="351" operator="equal">
      <formula>"Extremo"</formula>
    </cfRule>
    <cfRule type="cellIs" dxfId="4" priority="352" operator="equal">
      <formula>"Alto"</formula>
    </cfRule>
  </conditionalFormatting>
  <conditionalFormatting sqref="AH88">
    <cfRule type="cellIs" dxfId="3" priority="323" operator="equal">
      <formula>"Extremo"</formula>
    </cfRule>
    <cfRule type="cellIs" dxfId="2" priority="324" operator="equal">
      <formula>"Alto"</formula>
    </cfRule>
    <cfRule type="cellIs" dxfId="1" priority="325" operator="equal">
      <formula>"Moderado"</formula>
    </cfRule>
    <cfRule type="cellIs" dxfId="0" priority="326" operator="equal">
      <formula>"Bajo"</formula>
    </cfRule>
  </conditionalFormatting>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'Tabla Valoración controles'!$D$4:$D$7</xm:f>
          </x14:formula1>
          <xm:sqref>R52:R57 R75:R79 R15:R25</xm:sqref>
        </x14:dataValidation>
        <x14:dataValidation type="list" allowBlank="1" showInputMessage="1" showErrorMessage="1" xr:uid="{00000000-0002-0000-0200-000002000000}">
          <x14:formula1>
            <xm:f>'Tabla Valoración controles'!$D$8:$D$10</xm:f>
          </x14:formula1>
          <xm:sqref>S52:S57 S75:S79 S15:S25</xm:sqref>
        </x14:dataValidation>
        <x14:dataValidation type="list" allowBlank="1" showInputMessage="1" showErrorMessage="1" xr:uid="{00000000-0002-0000-0200-000003000000}">
          <x14:formula1>
            <xm:f>'Tabla Valoración controles'!$D$11:$D$13</xm:f>
          </x14:formula1>
          <xm:sqref>U52:U57 U75:U79 U15:U25</xm:sqref>
        </x14:dataValidation>
        <x14:dataValidation type="list" allowBlank="1" showInputMessage="1" showErrorMessage="1" xr:uid="{00000000-0002-0000-0200-000004000000}">
          <x14:formula1>
            <xm:f>'Tabla Valoración controles'!$D$14:$D$16</xm:f>
          </x14:formula1>
          <xm:sqref>V52:V57 V75:V79 V15:V25</xm:sqref>
        </x14:dataValidation>
        <x14:dataValidation type="list" allowBlank="1" showInputMessage="1" showErrorMessage="1" xr:uid="{00000000-0002-0000-0200-000005000000}">
          <x14:formula1>
            <xm:f>'Tabla Valoración controles'!$D$17:$D$19</xm:f>
          </x14:formula1>
          <xm:sqref>W52:W57 W75:W79 W15:W25</xm:sqref>
        </x14:dataValidation>
        <x14:dataValidation type="list" allowBlank="1" showInputMessage="1" showErrorMessage="1" xr:uid="{00000000-0002-0000-0200-000006000000}">
          <x14:formula1>
            <xm:f>'Opciones Tratamiento'!$B$13:$B$19</xm:f>
          </x14:formula1>
          <xm:sqref>I75:I79 I52:I57 I15:I25</xm:sqref>
        </x14:dataValidation>
        <x14:dataValidation type="list" allowBlank="1" showInputMessage="1" showErrorMessage="1" xr:uid="{00000000-0002-0000-0200-000007000000}">
          <x14:formula1>
            <xm:f>'Opciones Tratamiento'!$E$9:$E$13</xm:f>
          </x14:formula1>
          <xm:sqref>J75:J79 J15:J25 J35:J36 J52:J57</xm:sqref>
        </x14:dataValidation>
        <x14:dataValidation type="list" allowBlank="1" showInputMessage="1" showErrorMessage="1" xr:uid="{00000000-0002-0000-0200-000008000000}">
          <x14:formula1>
            <xm:f>'Opciones Tratamiento'!$F$9:$F$13</xm:f>
          </x14:formula1>
          <xm:sqref>L75:L79 L15:L25 L35:L36 L52:L57</xm:sqref>
        </x14:dataValidation>
        <x14:dataValidation type="list" allowBlank="1" showInputMessage="1" showErrorMessage="1" xr:uid="{00000000-0002-0000-0200-000009000000}">
          <x14:formula1>
            <xm:f>'Opciones Tratamiento'!$B$2:$B$5</xm:f>
          </x14:formula1>
          <xm:sqref>AI75:AI79 AI15:AI25 AI35:AI36 AI52:AI57</xm:sqref>
        </x14:dataValidation>
        <x14:dataValidation type="list" allowBlank="1" showInputMessage="1" showErrorMessage="1" xr:uid="{2FFBC53A-1294-420C-80AA-20FA8C7D6FAC}">
          <x14:formula1>
            <xm:f>'Opciones Tratamiento'!$B$13:$B$20</xm:f>
          </x14:formula1>
          <xm:sqref>I35:I36</xm:sqref>
        </x14:dataValidation>
      </x14:dataValidations>
    </ex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AH46" sqref="AH46:AM51"/>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56"/>
      <c r="C2" s="356"/>
      <c r="D2" s="356"/>
      <c r="E2" s="356"/>
      <c r="F2" s="356"/>
      <c r="G2" s="356"/>
      <c r="H2" s="356"/>
      <c r="I2" s="356"/>
      <c r="J2" s="393" t="s">
        <v>561</v>
      </c>
      <c r="K2" s="393"/>
      <c r="L2" s="393"/>
      <c r="M2" s="393"/>
      <c r="N2" s="393"/>
      <c r="O2" s="393"/>
      <c r="P2" s="393"/>
      <c r="Q2" s="393"/>
      <c r="R2" s="393"/>
      <c r="S2" s="393"/>
      <c r="T2" s="393"/>
      <c r="U2" s="393"/>
      <c r="V2" s="393"/>
      <c r="W2" s="393"/>
      <c r="X2" s="393"/>
      <c r="Y2" s="393"/>
      <c r="Z2" s="393"/>
      <c r="AA2" s="393"/>
      <c r="AB2" s="393"/>
      <c r="AC2" s="393"/>
      <c r="AD2" s="393"/>
      <c r="AE2" s="393"/>
      <c r="AF2" s="393"/>
      <c r="AG2" s="393"/>
      <c r="AH2" s="393"/>
      <c r="AI2" s="393"/>
      <c r="AJ2" s="393"/>
      <c r="AK2" s="393"/>
      <c r="AL2" s="393"/>
      <c r="AM2" s="393"/>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56"/>
      <c r="C3" s="356"/>
      <c r="D3" s="356"/>
      <c r="E3" s="356"/>
      <c r="F3" s="356"/>
      <c r="G3" s="356"/>
      <c r="H3" s="356"/>
      <c r="I3" s="356"/>
      <c r="J3" s="393"/>
      <c r="K3" s="393"/>
      <c r="L3" s="393"/>
      <c r="M3" s="393"/>
      <c r="N3" s="393"/>
      <c r="O3" s="393"/>
      <c r="P3" s="393"/>
      <c r="Q3" s="393"/>
      <c r="R3" s="393"/>
      <c r="S3" s="393"/>
      <c r="T3" s="393"/>
      <c r="U3" s="393"/>
      <c r="V3" s="393"/>
      <c r="W3" s="393"/>
      <c r="X3" s="393"/>
      <c r="Y3" s="393"/>
      <c r="Z3" s="393"/>
      <c r="AA3" s="393"/>
      <c r="AB3" s="393"/>
      <c r="AC3" s="393"/>
      <c r="AD3" s="393"/>
      <c r="AE3" s="393"/>
      <c r="AF3" s="393"/>
      <c r="AG3" s="393"/>
      <c r="AH3" s="393"/>
      <c r="AI3" s="393"/>
      <c r="AJ3" s="393"/>
      <c r="AK3" s="393"/>
      <c r="AL3" s="393"/>
      <c r="AM3" s="393"/>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56"/>
      <c r="C4" s="356"/>
      <c r="D4" s="356"/>
      <c r="E4" s="356"/>
      <c r="F4" s="356"/>
      <c r="G4" s="356"/>
      <c r="H4" s="356"/>
      <c r="I4" s="356"/>
      <c r="J4" s="393"/>
      <c r="K4" s="393"/>
      <c r="L4" s="393"/>
      <c r="M4" s="393"/>
      <c r="N4" s="393"/>
      <c r="O4" s="393"/>
      <c r="P4" s="393"/>
      <c r="Q4" s="393"/>
      <c r="R4" s="393"/>
      <c r="S4" s="393"/>
      <c r="T4" s="393"/>
      <c r="U4" s="393"/>
      <c r="V4" s="393"/>
      <c r="W4" s="393"/>
      <c r="X4" s="393"/>
      <c r="Y4" s="393"/>
      <c r="Z4" s="393"/>
      <c r="AA4" s="393"/>
      <c r="AB4" s="393"/>
      <c r="AC4" s="393"/>
      <c r="AD4" s="393"/>
      <c r="AE4" s="393"/>
      <c r="AF4" s="393"/>
      <c r="AG4" s="393"/>
      <c r="AH4" s="393"/>
      <c r="AI4" s="393"/>
      <c r="AJ4" s="393"/>
      <c r="AK4" s="393"/>
      <c r="AL4" s="393"/>
      <c r="AM4" s="393"/>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404" t="s">
        <v>562</v>
      </c>
      <c r="C6" s="404"/>
      <c r="D6" s="405"/>
      <c r="E6" s="394" t="s">
        <v>563</v>
      </c>
      <c r="F6" s="395"/>
      <c r="G6" s="395"/>
      <c r="H6" s="395"/>
      <c r="I6" s="396"/>
      <c r="J6" s="390"/>
      <c r="K6" s="391"/>
      <c r="L6" s="391"/>
      <c r="M6" s="391"/>
      <c r="N6" s="391"/>
      <c r="O6" s="392"/>
      <c r="P6" s="390"/>
      <c r="Q6" s="391"/>
      <c r="R6" s="391"/>
      <c r="S6" s="391"/>
      <c r="T6" s="391"/>
      <c r="U6" s="392"/>
      <c r="V6" s="390"/>
      <c r="W6" s="391"/>
      <c r="X6" s="391"/>
      <c r="Y6" s="391"/>
      <c r="Z6" s="391"/>
      <c r="AA6" s="392"/>
      <c r="AB6" s="390"/>
      <c r="AC6" s="391"/>
      <c r="AD6" s="391"/>
      <c r="AE6" s="391"/>
      <c r="AF6" s="391"/>
      <c r="AG6" s="392"/>
      <c r="AH6" s="381"/>
      <c r="AI6" s="382"/>
      <c r="AJ6" s="382"/>
      <c r="AK6" s="382"/>
      <c r="AL6" s="382"/>
      <c r="AM6" s="383"/>
      <c r="AO6" s="406" t="s">
        <v>564</v>
      </c>
      <c r="AP6" s="407"/>
      <c r="AQ6" s="407"/>
      <c r="AR6" s="407"/>
      <c r="AS6" s="407"/>
      <c r="AT6" s="40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404"/>
      <c r="C7" s="404"/>
      <c r="D7" s="405"/>
      <c r="E7" s="397"/>
      <c r="F7" s="398"/>
      <c r="G7" s="398"/>
      <c r="H7" s="398"/>
      <c r="I7" s="399"/>
      <c r="J7" s="384"/>
      <c r="K7" s="385"/>
      <c r="L7" s="385"/>
      <c r="M7" s="385"/>
      <c r="N7" s="385"/>
      <c r="O7" s="386"/>
      <c r="P7" s="384"/>
      <c r="Q7" s="385"/>
      <c r="R7" s="385"/>
      <c r="S7" s="385"/>
      <c r="T7" s="385"/>
      <c r="U7" s="386"/>
      <c r="V7" s="384"/>
      <c r="W7" s="385"/>
      <c r="X7" s="385"/>
      <c r="Y7" s="385"/>
      <c r="Z7" s="385"/>
      <c r="AA7" s="386"/>
      <c r="AB7" s="384"/>
      <c r="AC7" s="385"/>
      <c r="AD7" s="385"/>
      <c r="AE7" s="385"/>
      <c r="AF7" s="385"/>
      <c r="AG7" s="386"/>
      <c r="AH7" s="375"/>
      <c r="AI7" s="376"/>
      <c r="AJ7" s="376"/>
      <c r="AK7" s="376"/>
      <c r="AL7" s="376"/>
      <c r="AM7" s="377"/>
      <c r="AN7" s="8"/>
      <c r="AO7" s="409"/>
      <c r="AP7" s="410"/>
      <c r="AQ7" s="410"/>
      <c r="AR7" s="410"/>
      <c r="AS7" s="410"/>
      <c r="AT7" s="411"/>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404"/>
      <c r="C8" s="404"/>
      <c r="D8" s="405"/>
      <c r="E8" s="397"/>
      <c r="F8" s="398"/>
      <c r="G8" s="398"/>
      <c r="H8" s="398"/>
      <c r="I8" s="399"/>
      <c r="J8" s="384"/>
      <c r="K8" s="385"/>
      <c r="L8" s="385"/>
      <c r="M8" s="385"/>
      <c r="N8" s="385"/>
      <c r="O8" s="386"/>
      <c r="P8" s="384"/>
      <c r="Q8" s="385"/>
      <c r="R8" s="385"/>
      <c r="S8" s="385"/>
      <c r="T8" s="385"/>
      <c r="U8" s="386"/>
      <c r="V8" s="384"/>
      <c r="W8" s="385"/>
      <c r="X8" s="385"/>
      <c r="Y8" s="385"/>
      <c r="Z8" s="385"/>
      <c r="AA8" s="386"/>
      <c r="AB8" s="384"/>
      <c r="AC8" s="385"/>
      <c r="AD8" s="385"/>
      <c r="AE8" s="385"/>
      <c r="AF8" s="385"/>
      <c r="AG8" s="386"/>
      <c r="AH8" s="375"/>
      <c r="AI8" s="376"/>
      <c r="AJ8" s="376"/>
      <c r="AK8" s="376"/>
      <c r="AL8" s="376"/>
      <c r="AM8" s="377"/>
      <c r="AN8" s="8"/>
      <c r="AO8" s="409"/>
      <c r="AP8" s="410"/>
      <c r="AQ8" s="410"/>
      <c r="AR8" s="410"/>
      <c r="AS8" s="410"/>
      <c r="AT8" s="411"/>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404"/>
      <c r="C9" s="404"/>
      <c r="D9" s="405"/>
      <c r="E9" s="397"/>
      <c r="F9" s="398"/>
      <c r="G9" s="398"/>
      <c r="H9" s="398"/>
      <c r="I9" s="399"/>
      <c r="J9" s="384"/>
      <c r="K9" s="385"/>
      <c r="L9" s="385"/>
      <c r="M9" s="385"/>
      <c r="N9" s="385"/>
      <c r="O9" s="386"/>
      <c r="P9" s="384"/>
      <c r="Q9" s="385"/>
      <c r="R9" s="385"/>
      <c r="S9" s="385"/>
      <c r="T9" s="385"/>
      <c r="U9" s="386"/>
      <c r="V9" s="384"/>
      <c r="W9" s="385"/>
      <c r="X9" s="385"/>
      <c r="Y9" s="385"/>
      <c r="Z9" s="385"/>
      <c r="AA9" s="386"/>
      <c r="AB9" s="384"/>
      <c r="AC9" s="385"/>
      <c r="AD9" s="385"/>
      <c r="AE9" s="385"/>
      <c r="AF9" s="385"/>
      <c r="AG9" s="386"/>
      <c r="AH9" s="375"/>
      <c r="AI9" s="376"/>
      <c r="AJ9" s="376"/>
      <c r="AK9" s="376"/>
      <c r="AL9" s="376"/>
      <c r="AM9" s="377"/>
      <c r="AN9" s="8"/>
      <c r="AO9" s="409"/>
      <c r="AP9" s="410"/>
      <c r="AQ9" s="410"/>
      <c r="AR9" s="410"/>
      <c r="AS9" s="410"/>
      <c r="AT9" s="411"/>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404"/>
      <c r="C10" s="404"/>
      <c r="D10" s="405"/>
      <c r="E10" s="397"/>
      <c r="F10" s="398"/>
      <c r="G10" s="398"/>
      <c r="H10" s="398"/>
      <c r="I10" s="399"/>
      <c r="J10" s="384"/>
      <c r="K10" s="385"/>
      <c r="L10" s="385"/>
      <c r="M10" s="385"/>
      <c r="N10" s="385"/>
      <c r="O10" s="386"/>
      <c r="P10" s="384"/>
      <c r="Q10" s="385"/>
      <c r="R10" s="385"/>
      <c r="S10" s="385"/>
      <c r="T10" s="385"/>
      <c r="U10" s="386"/>
      <c r="V10" s="384"/>
      <c r="W10" s="385"/>
      <c r="X10" s="385"/>
      <c r="Y10" s="385"/>
      <c r="Z10" s="385"/>
      <c r="AA10" s="386"/>
      <c r="AB10" s="384"/>
      <c r="AC10" s="385"/>
      <c r="AD10" s="385"/>
      <c r="AE10" s="385"/>
      <c r="AF10" s="385"/>
      <c r="AG10" s="386"/>
      <c r="AH10" s="375"/>
      <c r="AI10" s="376"/>
      <c r="AJ10" s="376"/>
      <c r="AK10" s="376"/>
      <c r="AL10" s="376"/>
      <c r="AM10" s="377"/>
      <c r="AN10" s="8"/>
      <c r="AO10" s="409"/>
      <c r="AP10" s="410"/>
      <c r="AQ10" s="410"/>
      <c r="AR10" s="410"/>
      <c r="AS10" s="410"/>
      <c r="AT10" s="411"/>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404"/>
      <c r="C11" s="404"/>
      <c r="D11" s="405"/>
      <c r="E11" s="397"/>
      <c r="F11" s="398"/>
      <c r="G11" s="398"/>
      <c r="H11" s="398"/>
      <c r="I11" s="399"/>
      <c r="J11" s="384"/>
      <c r="K11" s="385"/>
      <c r="L11" s="385"/>
      <c r="M11" s="385"/>
      <c r="N11" s="385"/>
      <c r="O11" s="386"/>
      <c r="P11" s="384"/>
      <c r="Q11" s="385"/>
      <c r="R11" s="385"/>
      <c r="S11" s="385"/>
      <c r="T11" s="385"/>
      <c r="U11" s="386"/>
      <c r="V11" s="384"/>
      <c r="W11" s="385"/>
      <c r="X11" s="385"/>
      <c r="Y11" s="385"/>
      <c r="Z11" s="385"/>
      <c r="AA11" s="386"/>
      <c r="AB11" s="384"/>
      <c r="AC11" s="385"/>
      <c r="AD11" s="385"/>
      <c r="AE11" s="385"/>
      <c r="AF11" s="385"/>
      <c r="AG11" s="386"/>
      <c r="AH11" s="375"/>
      <c r="AI11" s="376"/>
      <c r="AJ11" s="376"/>
      <c r="AK11" s="376"/>
      <c r="AL11" s="376"/>
      <c r="AM11" s="377"/>
      <c r="AN11" s="8"/>
      <c r="AO11" s="409"/>
      <c r="AP11" s="410"/>
      <c r="AQ11" s="410"/>
      <c r="AR11" s="410"/>
      <c r="AS11" s="410"/>
      <c r="AT11" s="411"/>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404"/>
      <c r="C12" s="404"/>
      <c r="D12" s="405"/>
      <c r="E12" s="397"/>
      <c r="F12" s="398"/>
      <c r="G12" s="398"/>
      <c r="H12" s="398"/>
      <c r="I12" s="399"/>
      <c r="J12" s="384"/>
      <c r="K12" s="385"/>
      <c r="L12" s="385"/>
      <c r="M12" s="385"/>
      <c r="N12" s="385"/>
      <c r="O12" s="386"/>
      <c r="P12" s="384"/>
      <c r="Q12" s="385"/>
      <c r="R12" s="385"/>
      <c r="S12" s="385"/>
      <c r="T12" s="385"/>
      <c r="U12" s="386"/>
      <c r="V12" s="384"/>
      <c r="W12" s="385"/>
      <c r="X12" s="385"/>
      <c r="Y12" s="385"/>
      <c r="Z12" s="385"/>
      <c r="AA12" s="386"/>
      <c r="AB12" s="384"/>
      <c r="AC12" s="385"/>
      <c r="AD12" s="385"/>
      <c r="AE12" s="385"/>
      <c r="AF12" s="385"/>
      <c r="AG12" s="386"/>
      <c r="AH12" s="375"/>
      <c r="AI12" s="376"/>
      <c r="AJ12" s="376"/>
      <c r="AK12" s="376"/>
      <c r="AL12" s="376"/>
      <c r="AM12" s="377"/>
      <c r="AN12" s="8"/>
      <c r="AO12" s="409"/>
      <c r="AP12" s="410"/>
      <c r="AQ12" s="410"/>
      <c r="AR12" s="410"/>
      <c r="AS12" s="410"/>
      <c r="AT12" s="411"/>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404"/>
      <c r="C13" s="404"/>
      <c r="D13" s="405"/>
      <c r="E13" s="400"/>
      <c r="F13" s="401"/>
      <c r="G13" s="401"/>
      <c r="H13" s="401"/>
      <c r="I13" s="402"/>
      <c r="J13" s="384"/>
      <c r="K13" s="385"/>
      <c r="L13" s="385"/>
      <c r="M13" s="385"/>
      <c r="N13" s="385"/>
      <c r="O13" s="386"/>
      <c r="P13" s="384"/>
      <c r="Q13" s="385"/>
      <c r="R13" s="385"/>
      <c r="S13" s="385"/>
      <c r="T13" s="385"/>
      <c r="U13" s="386"/>
      <c r="V13" s="384"/>
      <c r="W13" s="385"/>
      <c r="X13" s="385"/>
      <c r="Y13" s="385"/>
      <c r="Z13" s="385"/>
      <c r="AA13" s="386"/>
      <c r="AB13" s="384"/>
      <c r="AC13" s="385"/>
      <c r="AD13" s="385"/>
      <c r="AE13" s="385"/>
      <c r="AF13" s="385"/>
      <c r="AG13" s="386"/>
      <c r="AH13" s="378"/>
      <c r="AI13" s="379"/>
      <c r="AJ13" s="379"/>
      <c r="AK13" s="379"/>
      <c r="AL13" s="379"/>
      <c r="AM13" s="380"/>
      <c r="AN13" s="8"/>
      <c r="AO13" s="412"/>
      <c r="AP13" s="413"/>
      <c r="AQ13" s="413"/>
      <c r="AR13" s="413"/>
      <c r="AS13" s="413"/>
      <c r="AT13" s="414"/>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404"/>
      <c r="C14" s="404"/>
      <c r="D14" s="405"/>
      <c r="E14" s="394" t="s">
        <v>565</v>
      </c>
      <c r="F14" s="395"/>
      <c r="G14" s="395"/>
      <c r="H14" s="395"/>
      <c r="I14" s="395"/>
      <c r="J14" s="372"/>
      <c r="K14" s="373"/>
      <c r="L14" s="373"/>
      <c r="M14" s="373"/>
      <c r="N14" s="373"/>
      <c r="O14" s="374"/>
      <c r="P14" s="372"/>
      <c r="Q14" s="373"/>
      <c r="R14" s="373"/>
      <c r="S14" s="373"/>
      <c r="T14" s="373"/>
      <c r="U14" s="374"/>
      <c r="V14" s="390"/>
      <c r="W14" s="391"/>
      <c r="X14" s="391"/>
      <c r="Y14" s="391"/>
      <c r="Z14" s="391"/>
      <c r="AA14" s="392"/>
      <c r="AB14" s="390"/>
      <c r="AC14" s="391"/>
      <c r="AD14" s="391"/>
      <c r="AE14" s="391"/>
      <c r="AF14" s="391"/>
      <c r="AG14" s="392"/>
      <c r="AH14" s="381"/>
      <c r="AI14" s="382"/>
      <c r="AJ14" s="382"/>
      <c r="AK14" s="382"/>
      <c r="AL14" s="382"/>
      <c r="AM14" s="383"/>
      <c r="AN14" s="8"/>
      <c r="AO14" s="415" t="s">
        <v>566</v>
      </c>
      <c r="AP14" s="416"/>
      <c r="AQ14" s="416"/>
      <c r="AR14" s="416"/>
      <c r="AS14" s="416"/>
      <c r="AT14" s="417"/>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404"/>
      <c r="C15" s="404"/>
      <c r="D15" s="405"/>
      <c r="E15" s="397"/>
      <c r="F15" s="398"/>
      <c r="G15" s="398"/>
      <c r="H15" s="398"/>
      <c r="I15" s="398"/>
      <c r="J15" s="366"/>
      <c r="K15" s="367"/>
      <c r="L15" s="367"/>
      <c r="M15" s="367"/>
      <c r="N15" s="367"/>
      <c r="O15" s="368"/>
      <c r="P15" s="366"/>
      <c r="Q15" s="367"/>
      <c r="R15" s="367"/>
      <c r="S15" s="367"/>
      <c r="T15" s="367"/>
      <c r="U15" s="368"/>
      <c r="V15" s="384"/>
      <c r="W15" s="385"/>
      <c r="X15" s="385"/>
      <c r="Y15" s="385"/>
      <c r="Z15" s="385"/>
      <c r="AA15" s="386"/>
      <c r="AB15" s="384"/>
      <c r="AC15" s="385"/>
      <c r="AD15" s="385"/>
      <c r="AE15" s="385"/>
      <c r="AF15" s="385"/>
      <c r="AG15" s="386"/>
      <c r="AH15" s="375"/>
      <c r="AI15" s="376"/>
      <c r="AJ15" s="376"/>
      <c r="AK15" s="376"/>
      <c r="AL15" s="376"/>
      <c r="AM15" s="377"/>
      <c r="AN15" s="8"/>
      <c r="AO15" s="418"/>
      <c r="AP15" s="419"/>
      <c r="AQ15" s="419"/>
      <c r="AR15" s="419"/>
      <c r="AS15" s="419"/>
      <c r="AT15" s="420"/>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404"/>
      <c r="C16" s="404"/>
      <c r="D16" s="405"/>
      <c r="E16" s="397"/>
      <c r="F16" s="398"/>
      <c r="G16" s="398"/>
      <c r="H16" s="398"/>
      <c r="I16" s="398"/>
      <c r="J16" s="366"/>
      <c r="K16" s="367"/>
      <c r="L16" s="367"/>
      <c r="M16" s="367"/>
      <c r="N16" s="367"/>
      <c r="O16" s="368"/>
      <c r="P16" s="366"/>
      <c r="Q16" s="367"/>
      <c r="R16" s="367"/>
      <c r="S16" s="367"/>
      <c r="T16" s="367"/>
      <c r="U16" s="368"/>
      <c r="V16" s="384"/>
      <c r="W16" s="385"/>
      <c r="X16" s="385"/>
      <c r="Y16" s="385"/>
      <c r="Z16" s="385"/>
      <c r="AA16" s="386"/>
      <c r="AB16" s="384"/>
      <c r="AC16" s="385"/>
      <c r="AD16" s="385"/>
      <c r="AE16" s="385"/>
      <c r="AF16" s="385"/>
      <c r="AG16" s="386"/>
      <c r="AH16" s="375"/>
      <c r="AI16" s="376"/>
      <c r="AJ16" s="376"/>
      <c r="AK16" s="376"/>
      <c r="AL16" s="376"/>
      <c r="AM16" s="377"/>
      <c r="AN16" s="8"/>
      <c r="AO16" s="418"/>
      <c r="AP16" s="419"/>
      <c r="AQ16" s="419"/>
      <c r="AR16" s="419"/>
      <c r="AS16" s="419"/>
      <c r="AT16" s="420"/>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404"/>
      <c r="C17" s="404"/>
      <c r="D17" s="405"/>
      <c r="E17" s="397"/>
      <c r="F17" s="398"/>
      <c r="G17" s="398"/>
      <c r="H17" s="398"/>
      <c r="I17" s="398"/>
      <c r="J17" s="366"/>
      <c r="K17" s="367"/>
      <c r="L17" s="367"/>
      <c r="M17" s="367"/>
      <c r="N17" s="367"/>
      <c r="O17" s="368"/>
      <c r="P17" s="366"/>
      <c r="Q17" s="367"/>
      <c r="R17" s="367"/>
      <c r="S17" s="367"/>
      <c r="T17" s="367"/>
      <c r="U17" s="368"/>
      <c r="V17" s="384"/>
      <c r="W17" s="385"/>
      <c r="X17" s="385"/>
      <c r="Y17" s="385"/>
      <c r="Z17" s="385"/>
      <c r="AA17" s="386"/>
      <c r="AB17" s="384"/>
      <c r="AC17" s="385"/>
      <c r="AD17" s="385"/>
      <c r="AE17" s="385"/>
      <c r="AF17" s="385"/>
      <c r="AG17" s="386"/>
      <c r="AH17" s="375"/>
      <c r="AI17" s="376"/>
      <c r="AJ17" s="376"/>
      <c r="AK17" s="376"/>
      <c r="AL17" s="376"/>
      <c r="AM17" s="377"/>
      <c r="AN17" s="8"/>
      <c r="AO17" s="418"/>
      <c r="AP17" s="419"/>
      <c r="AQ17" s="419"/>
      <c r="AR17" s="419"/>
      <c r="AS17" s="419"/>
      <c r="AT17" s="420"/>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404"/>
      <c r="C18" s="404"/>
      <c r="D18" s="405"/>
      <c r="E18" s="397"/>
      <c r="F18" s="398"/>
      <c r="G18" s="398"/>
      <c r="H18" s="398"/>
      <c r="I18" s="398"/>
      <c r="J18" s="366"/>
      <c r="K18" s="367"/>
      <c r="L18" s="367"/>
      <c r="M18" s="367"/>
      <c r="N18" s="367"/>
      <c r="O18" s="368"/>
      <c r="P18" s="366"/>
      <c r="Q18" s="367"/>
      <c r="R18" s="367"/>
      <c r="S18" s="367"/>
      <c r="T18" s="367"/>
      <c r="U18" s="368"/>
      <c r="V18" s="384"/>
      <c r="W18" s="385"/>
      <c r="X18" s="385"/>
      <c r="Y18" s="385"/>
      <c r="Z18" s="385"/>
      <c r="AA18" s="386"/>
      <c r="AB18" s="384"/>
      <c r="AC18" s="385"/>
      <c r="AD18" s="385"/>
      <c r="AE18" s="385"/>
      <c r="AF18" s="385"/>
      <c r="AG18" s="386"/>
      <c r="AH18" s="375"/>
      <c r="AI18" s="376"/>
      <c r="AJ18" s="376"/>
      <c r="AK18" s="376"/>
      <c r="AL18" s="376"/>
      <c r="AM18" s="377"/>
      <c r="AN18" s="8"/>
      <c r="AO18" s="418"/>
      <c r="AP18" s="419"/>
      <c r="AQ18" s="419"/>
      <c r="AR18" s="419"/>
      <c r="AS18" s="419"/>
      <c r="AT18" s="420"/>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404"/>
      <c r="C19" s="404"/>
      <c r="D19" s="405"/>
      <c r="E19" s="397"/>
      <c r="F19" s="398"/>
      <c r="G19" s="398"/>
      <c r="H19" s="398"/>
      <c r="I19" s="398"/>
      <c r="J19" s="366"/>
      <c r="K19" s="367"/>
      <c r="L19" s="367"/>
      <c r="M19" s="367"/>
      <c r="N19" s="367"/>
      <c r="O19" s="368"/>
      <c r="P19" s="366"/>
      <c r="Q19" s="367"/>
      <c r="R19" s="367"/>
      <c r="S19" s="367"/>
      <c r="T19" s="367"/>
      <c r="U19" s="368"/>
      <c r="V19" s="384"/>
      <c r="W19" s="385"/>
      <c r="X19" s="385"/>
      <c r="Y19" s="385"/>
      <c r="Z19" s="385"/>
      <c r="AA19" s="386"/>
      <c r="AB19" s="384"/>
      <c r="AC19" s="385"/>
      <c r="AD19" s="385"/>
      <c r="AE19" s="385"/>
      <c r="AF19" s="385"/>
      <c r="AG19" s="386"/>
      <c r="AH19" s="375"/>
      <c r="AI19" s="376"/>
      <c r="AJ19" s="376"/>
      <c r="AK19" s="376"/>
      <c r="AL19" s="376"/>
      <c r="AM19" s="377"/>
      <c r="AN19" s="8"/>
      <c r="AO19" s="418"/>
      <c r="AP19" s="419"/>
      <c r="AQ19" s="419"/>
      <c r="AR19" s="419"/>
      <c r="AS19" s="419"/>
      <c r="AT19" s="420"/>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404"/>
      <c r="C20" s="404"/>
      <c r="D20" s="405"/>
      <c r="E20" s="397"/>
      <c r="F20" s="398"/>
      <c r="G20" s="398"/>
      <c r="H20" s="398"/>
      <c r="I20" s="398"/>
      <c r="J20" s="366"/>
      <c r="K20" s="367"/>
      <c r="L20" s="367"/>
      <c r="M20" s="367"/>
      <c r="N20" s="367"/>
      <c r="O20" s="368"/>
      <c r="P20" s="366"/>
      <c r="Q20" s="367"/>
      <c r="R20" s="367"/>
      <c r="S20" s="367"/>
      <c r="T20" s="367"/>
      <c r="U20" s="368"/>
      <c r="V20" s="384"/>
      <c r="W20" s="385"/>
      <c r="X20" s="385"/>
      <c r="Y20" s="385"/>
      <c r="Z20" s="385"/>
      <c r="AA20" s="386"/>
      <c r="AB20" s="384"/>
      <c r="AC20" s="385"/>
      <c r="AD20" s="385"/>
      <c r="AE20" s="385"/>
      <c r="AF20" s="385"/>
      <c r="AG20" s="386"/>
      <c r="AH20" s="375"/>
      <c r="AI20" s="376"/>
      <c r="AJ20" s="376"/>
      <c r="AK20" s="376"/>
      <c r="AL20" s="376"/>
      <c r="AM20" s="377"/>
      <c r="AN20" s="8"/>
      <c r="AO20" s="418"/>
      <c r="AP20" s="419"/>
      <c r="AQ20" s="419"/>
      <c r="AR20" s="419"/>
      <c r="AS20" s="419"/>
      <c r="AT20" s="420"/>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404"/>
      <c r="C21" s="404"/>
      <c r="D21" s="405"/>
      <c r="E21" s="400"/>
      <c r="F21" s="401"/>
      <c r="G21" s="401"/>
      <c r="H21" s="401"/>
      <c r="I21" s="401"/>
      <c r="J21" s="369"/>
      <c r="K21" s="370"/>
      <c r="L21" s="370"/>
      <c r="M21" s="370"/>
      <c r="N21" s="370"/>
      <c r="O21" s="371"/>
      <c r="P21" s="369"/>
      <c r="Q21" s="370"/>
      <c r="R21" s="370"/>
      <c r="S21" s="370"/>
      <c r="T21" s="370"/>
      <c r="U21" s="371"/>
      <c r="V21" s="387"/>
      <c r="W21" s="388"/>
      <c r="X21" s="388"/>
      <c r="Y21" s="388"/>
      <c r="Z21" s="388"/>
      <c r="AA21" s="389"/>
      <c r="AB21" s="387"/>
      <c r="AC21" s="388"/>
      <c r="AD21" s="388"/>
      <c r="AE21" s="388"/>
      <c r="AF21" s="388"/>
      <c r="AG21" s="389"/>
      <c r="AH21" s="378"/>
      <c r="AI21" s="379"/>
      <c r="AJ21" s="379"/>
      <c r="AK21" s="379"/>
      <c r="AL21" s="379"/>
      <c r="AM21" s="380"/>
      <c r="AN21" s="8"/>
      <c r="AO21" s="421"/>
      <c r="AP21" s="422"/>
      <c r="AQ21" s="422"/>
      <c r="AR21" s="422"/>
      <c r="AS21" s="422"/>
      <c r="AT21" s="423"/>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404"/>
      <c r="C22" s="404"/>
      <c r="D22" s="405"/>
      <c r="E22" s="394" t="s">
        <v>567</v>
      </c>
      <c r="F22" s="395"/>
      <c r="G22" s="395"/>
      <c r="H22" s="395"/>
      <c r="I22" s="396"/>
      <c r="J22" s="372"/>
      <c r="K22" s="373"/>
      <c r="L22" s="373"/>
      <c r="M22" s="373"/>
      <c r="N22" s="373"/>
      <c r="O22" s="374"/>
      <c r="P22" s="372"/>
      <c r="Q22" s="373"/>
      <c r="R22" s="373"/>
      <c r="S22" s="373"/>
      <c r="T22" s="373"/>
      <c r="U22" s="374"/>
      <c r="V22" s="372"/>
      <c r="W22" s="373"/>
      <c r="X22" s="373"/>
      <c r="Y22" s="373"/>
      <c r="Z22" s="373"/>
      <c r="AA22" s="374"/>
      <c r="AB22" s="390"/>
      <c r="AC22" s="391"/>
      <c r="AD22" s="391"/>
      <c r="AE22" s="391"/>
      <c r="AF22" s="391"/>
      <c r="AG22" s="392"/>
      <c r="AH22" s="381"/>
      <c r="AI22" s="382"/>
      <c r="AJ22" s="382"/>
      <c r="AK22" s="382"/>
      <c r="AL22" s="382"/>
      <c r="AM22" s="383"/>
      <c r="AN22" s="8"/>
      <c r="AO22" s="424" t="s">
        <v>147</v>
      </c>
      <c r="AP22" s="425"/>
      <c r="AQ22" s="425"/>
      <c r="AR22" s="425"/>
      <c r="AS22" s="425"/>
      <c r="AT22" s="426"/>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404"/>
      <c r="C23" s="404"/>
      <c r="D23" s="405"/>
      <c r="E23" s="397"/>
      <c r="F23" s="398"/>
      <c r="G23" s="398"/>
      <c r="H23" s="398"/>
      <c r="I23" s="399"/>
      <c r="J23" s="366"/>
      <c r="K23" s="367"/>
      <c r="L23" s="367"/>
      <c r="M23" s="367"/>
      <c r="N23" s="367"/>
      <c r="O23" s="368"/>
      <c r="P23" s="366"/>
      <c r="Q23" s="367"/>
      <c r="R23" s="367"/>
      <c r="S23" s="367"/>
      <c r="T23" s="367"/>
      <c r="U23" s="368"/>
      <c r="V23" s="366"/>
      <c r="W23" s="367"/>
      <c r="X23" s="367"/>
      <c r="Y23" s="367"/>
      <c r="Z23" s="367"/>
      <c r="AA23" s="368"/>
      <c r="AB23" s="384"/>
      <c r="AC23" s="385"/>
      <c r="AD23" s="385"/>
      <c r="AE23" s="385"/>
      <c r="AF23" s="385"/>
      <c r="AG23" s="386"/>
      <c r="AH23" s="375"/>
      <c r="AI23" s="376"/>
      <c r="AJ23" s="376"/>
      <c r="AK23" s="376"/>
      <c r="AL23" s="376"/>
      <c r="AM23" s="377"/>
      <c r="AN23" s="8"/>
      <c r="AO23" s="427"/>
      <c r="AP23" s="428"/>
      <c r="AQ23" s="428"/>
      <c r="AR23" s="428"/>
      <c r="AS23" s="428"/>
      <c r="AT23" s="429"/>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404"/>
      <c r="C24" s="404"/>
      <c r="D24" s="405"/>
      <c r="E24" s="397"/>
      <c r="F24" s="398"/>
      <c r="G24" s="398"/>
      <c r="H24" s="398"/>
      <c r="I24" s="399"/>
      <c r="J24" s="366"/>
      <c r="K24" s="367"/>
      <c r="L24" s="367"/>
      <c r="M24" s="367"/>
      <c r="N24" s="367"/>
      <c r="O24" s="368"/>
      <c r="P24" s="366"/>
      <c r="Q24" s="367"/>
      <c r="R24" s="367"/>
      <c r="S24" s="367"/>
      <c r="T24" s="367"/>
      <c r="U24" s="368"/>
      <c r="V24" s="366"/>
      <c r="W24" s="367"/>
      <c r="X24" s="367"/>
      <c r="Y24" s="367"/>
      <c r="Z24" s="367"/>
      <c r="AA24" s="368"/>
      <c r="AB24" s="384"/>
      <c r="AC24" s="385"/>
      <c r="AD24" s="385"/>
      <c r="AE24" s="385"/>
      <c r="AF24" s="385"/>
      <c r="AG24" s="386"/>
      <c r="AH24" s="375"/>
      <c r="AI24" s="376"/>
      <c r="AJ24" s="376"/>
      <c r="AK24" s="376"/>
      <c r="AL24" s="376"/>
      <c r="AM24" s="377"/>
      <c r="AN24" s="8"/>
      <c r="AO24" s="427"/>
      <c r="AP24" s="428"/>
      <c r="AQ24" s="428"/>
      <c r="AR24" s="428"/>
      <c r="AS24" s="428"/>
      <c r="AT24" s="429"/>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404"/>
      <c r="C25" s="404"/>
      <c r="D25" s="405"/>
      <c r="E25" s="397"/>
      <c r="F25" s="398"/>
      <c r="G25" s="398"/>
      <c r="H25" s="398"/>
      <c r="I25" s="399"/>
      <c r="J25" s="366"/>
      <c r="K25" s="367"/>
      <c r="L25" s="367"/>
      <c r="M25" s="367"/>
      <c r="N25" s="367"/>
      <c r="O25" s="368"/>
      <c r="P25" s="366"/>
      <c r="Q25" s="367"/>
      <c r="R25" s="367"/>
      <c r="S25" s="367"/>
      <c r="T25" s="367"/>
      <c r="U25" s="368"/>
      <c r="V25" s="366"/>
      <c r="W25" s="367"/>
      <c r="X25" s="367"/>
      <c r="Y25" s="367"/>
      <c r="Z25" s="367"/>
      <c r="AA25" s="368"/>
      <c r="AB25" s="384"/>
      <c r="AC25" s="385"/>
      <c r="AD25" s="385"/>
      <c r="AE25" s="385"/>
      <c r="AF25" s="385"/>
      <c r="AG25" s="386"/>
      <c r="AH25" s="375"/>
      <c r="AI25" s="376"/>
      <c r="AJ25" s="376"/>
      <c r="AK25" s="376"/>
      <c r="AL25" s="376"/>
      <c r="AM25" s="377"/>
      <c r="AN25" s="8"/>
      <c r="AO25" s="427"/>
      <c r="AP25" s="428"/>
      <c r="AQ25" s="428"/>
      <c r="AR25" s="428"/>
      <c r="AS25" s="428"/>
      <c r="AT25" s="429"/>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404"/>
      <c r="C26" s="404"/>
      <c r="D26" s="405"/>
      <c r="E26" s="397"/>
      <c r="F26" s="398"/>
      <c r="G26" s="398"/>
      <c r="H26" s="398"/>
      <c r="I26" s="399"/>
      <c r="J26" s="366"/>
      <c r="K26" s="367"/>
      <c r="L26" s="367"/>
      <c r="M26" s="367"/>
      <c r="N26" s="367"/>
      <c r="O26" s="368"/>
      <c r="P26" s="366"/>
      <c r="Q26" s="367"/>
      <c r="R26" s="367"/>
      <c r="S26" s="367"/>
      <c r="T26" s="367"/>
      <c r="U26" s="368"/>
      <c r="V26" s="366"/>
      <c r="W26" s="367"/>
      <c r="X26" s="367"/>
      <c r="Y26" s="367"/>
      <c r="Z26" s="367"/>
      <c r="AA26" s="368"/>
      <c r="AB26" s="384"/>
      <c r="AC26" s="385"/>
      <c r="AD26" s="385"/>
      <c r="AE26" s="385"/>
      <c r="AF26" s="385"/>
      <c r="AG26" s="386"/>
      <c r="AH26" s="375"/>
      <c r="AI26" s="376"/>
      <c r="AJ26" s="376"/>
      <c r="AK26" s="376"/>
      <c r="AL26" s="376"/>
      <c r="AM26" s="377"/>
      <c r="AN26" s="8"/>
      <c r="AO26" s="427"/>
      <c r="AP26" s="428"/>
      <c r="AQ26" s="428"/>
      <c r="AR26" s="428"/>
      <c r="AS26" s="428"/>
      <c r="AT26" s="429"/>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404"/>
      <c r="C27" s="404"/>
      <c r="D27" s="405"/>
      <c r="E27" s="397"/>
      <c r="F27" s="398"/>
      <c r="G27" s="398"/>
      <c r="H27" s="398"/>
      <c r="I27" s="399"/>
      <c r="J27" s="366"/>
      <c r="K27" s="367"/>
      <c r="L27" s="367"/>
      <c r="M27" s="367"/>
      <c r="N27" s="367"/>
      <c r="O27" s="368"/>
      <c r="P27" s="366"/>
      <c r="Q27" s="367"/>
      <c r="R27" s="367"/>
      <c r="S27" s="367"/>
      <c r="T27" s="367"/>
      <c r="U27" s="368"/>
      <c r="V27" s="366"/>
      <c r="W27" s="367"/>
      <c r="X27" s="367"/>
      <c r="Y27" s="367"/>
      <c r="Z27" s="367"/>
      <c r="AA27" s="368"/>
      <c r="AB27" s="384"/>
      <c r="AC27" s="385"/>
      <c r="AD27" s="385"/>
      <c r="AE27" s="385"/>
      <c r="AF27" s="385"/>
      <c r="AG27" s="386"/>
      <c r="AH27" s="375"/>
      <c r="AI27" s="376"/>
      <c r="AJ27" s="376"/>
      <c r="AK27" s="376"/>
      <c r="AL27" s="376"/>
      <c r="AM27" s="377"/>
      <c r="AN27" s="8"/>
      <c r="AO27" s="427"/>
      <c r="AP27" s="428"/>
      <c r="AQ27" s="428"/>
      <c r="AR27" s="428"/>
      <c r="AS27" s="428"/>
      <c r="AT27" s="429"/>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404"/>
      <c r="C28" s="404"/>
      <c r="D28" s="405"/>
      <c r="E28" s="397"/>
      <c r="F28" s="398"/>
      <c r="G28" s="398"/>
      <c r="H28" s="398"/>
      <c r="I28" s="399"/>
      <c r="J28" s="366"/>
      <c r="K28" s="367"/>
      <c r="L28" s="367"/>
      <c r="M28" s="367"/>
      <c r="N28" s="367"/>
      <c r="O28" s="368"/>
      <c r="P28" s="366"/>
      <c r="Q28" s="367"/>
      <c r="R28" s="367"/>
      <c r="S28" s="367"/>
      <c r="T28" s="367"/>
      <c r="U28" s="368"/>
      <c r="V28" s="366"/>
      <c r="W28" s="367"/>
      <c r="X28" s="367"/>
      <c r="Y28" s="367"/>
      <c r="Z28" s="367"/>
      <c r="AA28" s="368"/>
      <c r="AB28" s="384"/>
      <c r="AC28" s="385"/>
      <c r="AD28" s="385"/>
      <c r="AE28" s="385"/>
      <c r="AF28" s="385"/>
      <c r="AG28" s="386"/>
      <c r="AH28" s="375"/>
      <c r="AI28" s="376"/>
      <c r="AJ28" s="376"/>
      <c r="AK28" s="376"/>
      <c r="AL28" s="376"/>
      <c r="AM28" s="377"/>
      <c r="AN28" s="8"/>
      <c r="AO28" s="427"/>
      <c r="AP28" s="428"/>
      <c r="AQ28" s="428"/>
      <c r="AR28" s="428"/>
      <c r="AS28" s="428"/>
      <c r="AT28" s="429"/>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404"/>
      <c r="C29" s="404"/>
      <c r="D29" s="405"/>
      <c r="E29" s="400"/>
      <c r="F29" s="401"/>
      <c r="G29" s="401"/>
      <c r="H29" s="401"/>
      <c r="I29" s="402"/>
      <c r="J29" s="366"/>
      <c r="K29" s="367"/>
      <c r="L29" s="367"/>
      <c r="M29" s="367"/>
      <c r="N29" s="367"/>
      <c r="O29" s="368"/>
      <c r="P29" s="369"/>
      <c r="Q29" s="370"/>
      <c r="R29" s="370"/>
      <c r="S29" s="370"/>
      <c r="T29" s="370"/>
      <c r="U29" s="371"/>
      <c r="V29" s="369"/>
      <c r="W29" s="370"/>
      <c r="X29" s="370"/>
      <c r="Y29" s="370"/>
      <c r="Z29" s="370"/>
      <c r="AA29" s="371"/>
      <c r="AB29" s="387"/>
      <c r="AC29" s="388"/>
      <c r="AD29" s="388"/>
      <c r="AE29" s="388"/>
      <c r="AF29" s="388"/>
      <c r="AG29" s="389"/>
      <c r="AH29" s="378"/>
      <c r="AI29" s="379"/>
      <c r="AJ29" s="379"/>
      <c r="AK29" s="379"/>
      <c r="AL29" s="379"/>
      <c r="AM29" s="380"/>
      <c r="AN29" s="8"/>
      <c r="AO29" s="430"/>
      <c r="AP29" s="431"/>
      <c r="AQ29" s="431"/>
      <c r="AR29" s="431"/>
      <c r="AS29" s="431"/>
      <c r="AT29" s="432"/>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404"/>
      <c r="C30" s="404"/>
      <c r="D30" s="405"/>
      <c r="E30" s="394" t="s">
        <v>568</v>
      </c>
      <c r="F30" s="395"/>
      <c r="G30" s="395"/>
      <c r="H30" s="395"/>
      <c r="I30" s="395"/>
      <c r="J30" s="363"/>
      <c r="K30" s="364"/>
      <c r="L30" s="364"/>
      <c r="M30" s="364"/>
      <c r="N30" s="364"/>
      <c r="O30" s="365"/>
      <c r="P30" s="373"/>
      <c r="Q30" s="373"/>
      <c r="R30" s="373"/>
      <c r="S30" s="373"/>
      <c r="T30" s="373"/>
      <c r="U30" s="374"/>
      <c r="V30" s="372"/>
      <c r="W30" s="373"/>
      <c r="X30" s="373"/>
      <c r="Y30" s="373"/>
      <c r="Z30" s="373"/>
      <c r="AA30" s="374"/>
      <c r="AB30" s="390"/>
      <c r="AC30" s="391"/>
      <c r="AD30" s="391"/>
      <c r="AE30" s="391"/>
      <c r="AF30" s="391"/>
      <c r="AG30" s="392"/>
      <c r="AH30" s="381"/>
      <c r="AI30" s="382"/>
      <c r="AJ30" s="382"/>
      <c r="AK30" s="382"/>
      <c r="AL30" s="382"/>
      <c r="AM30" s="383"/>
      <c r="AN30" s="8"/>
      <c r="AO30" s="433" t="s">
        <v>569</v>
      </c>
      <c r="AP30" s="434"/>
      <c r="AQ30" s="434"/>
      <c r="AR30" s="434"/>
      <c r="AS30" s="434"/>
      <c r="AT30" s="435"/>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404"/>
      <c r="C31" s="404"/>
      <c r="D31" s="405"/>
      <c r="E31" s="397"/>
      <c r="F31" s="398"/>
      <c r="G31" s="398"/>
      <c r="H31" s="398"/>
      <c r="I31" s="398"/>
      <c r="J31" s="357"/>
      <c r="K31" s="358"/>
      <c r="L31" s="358"/>
      <c r="M31" s="358"/>
      <c r="N31" s="358"/>
      <c r="O31" s="359"/>
      <c r="P31" s="367"/>
      <c r="Q31" s="367"/>
      <c r="R31" s="367"/>
      <c r="S31" s="367"/>
      <c r="T31" s="367"/>
      <c r="U31" s="368"/>
      <c r="V31" s="366"/>
      <c r="W31" s="367"/>
      <c r="X31" s="367"/>
      <c r="Y31" s="367"/>
      <c r="Z31" s="367"/>
      <c r="AA31" s="368"/>
      <c r="AB31" s="384"/>
      <c r="AC31" s="385"/>
      <c r="AD31" s="385"/>
      <c r="AE31" s="385"/>
      <c r="AF31" s="385"/>
      <c r="AG31" s="386"/>
      <c r="AH31" s="375"/>
      <c r="AI31" s="376"/>
      <c r="AJ31" s="376"/>
      <c r="AK31" s="376"/>
      <c r="AL31" s="376"/>
      <c r="AM31" s="377"/>
      <c r="AN31" s="8"/>
      <c r="AO31" s="436"/>
      <c r="AP31" s="437"/>
      <c r="AQ31" s="437"/>
      <c r="AR31" s="437"/>
      <c r="AS31" s="437"/>
      <c r="AT31" s="43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404"/>
      <c r="C32" s="404"/>
      <c r="D32" s="405"/>
      <c r="E32" s="397"/>
      <c r="F32" s="398"/>
      <c r="G32" s="398"/>
      <c r="H32" s="398"/>
      <c r="I32" s="398"/>
      <c r="J32" s="357"/>
      <c r="K32" s="358"/>
      <c r="L32" s="358"/>
      <c r="M32" s="358"/>
      <c r="N32" s="358"/>
      <c r="O32" s="359"/>
      <c r="P32" s="367"/>
      <c r="Q32" s="367"/>
      <c r="R32" s="367"/>
      <c r="S32" s="367"/>
      <c r="T32" s="367"/>
      <c r="U32" s="368"/>
      <c r="V32" s="366"/>
      <c r="W32" s="367"/>
      <c r="X32" s="367"/>
      <c r="Y32" s="367"/>
      <c r="Z32" s="367"/>
      <c r="AA32" s="368"/>
      <c r="AB32" s="384"/>
      <c r="AC32" s="385"/>
      <c r="AD32" s="385"/>
      <c r="AE32" s="385"/>
      <c r="AF32" s="385"/>
      <c r="AG32" s="386"/>
      <c r="AH32" s="375"/>
      <c r="AI32" s="376"/>
      <c r="AJ32" s="376"/>
      <c r="AK32" s="376"/>
      <c r="AL32" s="376"/>
      <c r="AM32" s="377"/>
      <c r="AN32" s="8"/>
      <c r="AO32" s="436"/>
      <c r="AP32" s="437"/>
      <c r="AQ32" s="437"/>
      <c r="AR32" s="437"/>
      <c r="AS32" s="437"/>
      <c r="AT32" s="43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404"/>
      <c r="C33" s="404"/>
      <c r="D33" s="405"/>
      <c r="E33" s="397"/>
      <c r="F33" s="398"/>
      <c r="G33" s="398"/>
      <c r="H33" s="398"/>
      <c r="I33" s="398"/>
      <c r="J33" s="357"/>
      <c r="K33" s="358"/>
      <c r="L33" s="358"/>
      <c r="M33" s="358"/>
      <c r="N33" s="358"/>
      <c r="O33" s="359"/>
      <c r="P33" s="367"/>
      <c r="Q33" s="367"/>
      <c r="R33" s="367"/>
      <c r="S33" s="367"/>
      <c r="T33" s="367"/>
      <c r="U33" s="368"/>
      <c r="V33" s="366"/>
      <c r="W33" s="367"/>
      <c r="X33" s="367"/>
      <c r="Y33" s="367"/>
      <c r="Z33" s="367"/>
      <c r="AA33" s="368"/>
      <c r="AB33" s="384"/>
      <c r="AC33" s="385"/>
      <c r="AD33" s="385"/>
      <c r="AE33" s="385"/>
      <c r="AF33" s="385"/>
      <c r="AG33" s="386"/>
      <c r="AH33" s="375"/>
      <c r="AI33" s="376"/>
      <c r="AJ33" s="376"/>
      <c r="AK33" s="376"/>
      <c r="AL33" s="376"/>
      <c r="AM33" s="377"/>
      <c r="AN33" s="8"/>
      <c r="AO33" s="436"/>
      <c r="AP33" s="437"/>
      <c r="AQ33" s="437"/>
      <c r="AR33" s="437"/>
      <c r="AS33" s="437"/>
      <c r="AT33" s="43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404"/>
      <c r="C34" s="404"/>
      <c r="D34" s="405"/>
      <c r="E34" s="397"/>
      <c r="F34" s="398"/>
      <c r="G34" s="398"/>
      <c r="H34" s="398"/>
      <c r="I34" s="398"/>
      <c r="J34" s="357"/>
      <c r="K34" s="358"/>
      <c r="L34" s="358"/>
      <c r="M34" s="358"/>
      <c r="N34" s="358"/>
      <c r="O34" s="359"/>
      <c r="P34" s="367"/>
      <c r="Q34" s="367"/>
      <c r="R34" s="367"/>
      <c r="S34" s="367"/>
      <c r="T34" s="367"/>
      <c r="U34" s="368"/>
      <c r="V34" s="366"/>
      <c r="W34" s="367"/>
      <c r="X34" s="367"/>
      <c r="Y34" s="367"/>
      <c r="Z34" s="367"/>
      <c r="AA34" s="368"/>
      <c r="AB34" s="384"/>
      <c r="AC34" s="385"/>
      <c r="AD34" s="385"/>
      <c r="AE34" s="385"/>
      <c r="AF34" s="385"/>
      <c r="AG34" s="386"/>
      <c r="AH34" s="375"/>
      <c r="AI34" s="376"/>
      <c r="AJ34" s="376"/>
      <c r="AK34" s="376"/>
      <c r="AL34" s="376"/>
      <c r="AM34" s="377"/>
      <c r="AN34" s="8"/>
      <c r="AO34" s="436"/>
      <c r="AP34" s="437"/>
      <c r="AQ34" s="437"/>
      <c r="AR34" s="437"/>
      <c r="AS34" s="437"/>
      <c r="AT34" s="43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404"/>
      <c r="C35" s="404"/>
      <c r="D35" s="405"/>
      <c r="E35" s="397"/>
      <c r="F35" s="398"/>
      <c r="G35" s="398"/>
      <c r="H35" s="398"/>
      <c r="I35" s="398"/>
      <c r="J35" s="357"/>
      <c r="K35" s="358"/>
      <c r="L35" s="358"/>
      <c r="M35" s="358"/>
      <c r="N35" s="358"/>
      <c r="O35" s="359"/>
      <c r="P35" s="367"/>
      <c r="Q35" s="367"/>
      <c r="R35" s="367"/>
      <c r="S35" s="367"/>
      <c r="T35" s="367"/>
      <c r="U35" s="368"/>
      <c r="V35" s="366"/>
      <c r="W35" s="367"/>
      <c r="X35" s="367"/>
      <c r="Y35" s="367"/>
      <c r="Z35" s="367"/>
      <c r="AA35" s="368"/>
      <c r="AB35" s="384"/>
      <c r="AC35" s="385"/>
      <c r="AD35" s="385"/>
      <c r="AE35" s="385"/>
      <c r="AF35" s="385"/>
      <c r="AG35" s="386"/>
      <c r="AH35" s="375"/>
      <c r="AI35" s="376"/>
      <c r="AJ35" s="376"/>
      <c r="AK35" s="376"/>
      <c r="AL35" s="376"/>
      <c r="AM35" s="377"/>
      <c r="AN35" s="8"/>
      <c r="AO35" s="436"/>
      <c r="AP35" s="437"/>
      <c r="AQ35" s="437"/>
      <c r="AR35" s="437"/>
      <c r="AS35" s="437"/>
      <c r="AT35" s="43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404"/>
      <c r="C36" s="404"/>
      <c r="D36" s="405"/>
      <c r="E36" s="397"/>
      <c r="F36" s="398"/>
      <c r="G36" s="398"/>
      <c r="H36" s="398"/>
      <c r="I36" s="398"/>
      <c r="J36" s="357"/>
      <c r="K36" s="358"/>
      <c r="L36" s="358"/>
      <c r="M36" s="358"/>
      <c r="N36" s="358"/>
      <c r="O36" s="359"/>
      <c r="P36" s="367"/>
      <c r="Q36" s="367"/>
      <c r="R36" s="367"/>
      <c r="S36" s="367"/>
      <c r="T36" s="367"/>
      <c r="U36" s="368"/>
      <c r="V36" s="366"/>
      <c r="W36" s="367"/>
      <c r="X36" s="367"/>
      <c r="Y36" s="367"/>
      <c r="Z36" s="367"/>
      <c r="AA36" s="368"/>
      <c r="AB36" s="384"/>
      <c r="AC36" s="385"/>
      <c r="AD36" s="385"/>
      <c r="AE36" s="385"/>
      <c r="AF36" s="385"/>
      <c r="AG36" s="386"/>
      <c r="AH36" s="375"/>
      <c r="AI36" s="376"/>
      <c r="AJ36" s="376"/>
      <c r="AK36" s="376"/>
      <c r="AL36" s="376"/>
      <c r="AM36" s="377"/>
      <c r="AN36" s="8"/>
      <c r="AO36" s="436"/>
      <c r="AP36" s="437"/>
      <c r="AQ36" s="437"/>
      <c r="AR36" s="437"/>
      <c r="AS36" s="437"/>
      <c r="AT36" s="43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404"/>
      <c r="C37" s="404"/>
      <c r="D37" s="405"/>
      <c r="E37" s="400"/>
      <c r="F37" s="401"/>
      <c r="G37" s="401"/>
      <c r="H37" s="401"/>
      <c r="I37" s="401"/>
      <c r="J37" s="360"/>
      <c r="K37" s="361"/>
      <c r="L37" s="361"/>
      <c r="M37" s="361"/>
      <c r="N37" s="361"/>
      <c r="O37" s="362"/>
      <c r="P37" s="370"/>
      <c r="Q37" s="370"/>
      <c r="R37" s="370"/>
      <c r="S37" s="370"/>
      <c r="T37" s="370"/>
      <c r="U37" s="371"/>
      <c r="V37" s="369"/>
      <c r="W37" s="370"/>
      <c r="X37" s="370"/>
      <c r="Y37" s="370"/>
      <c r="Z37" s="370"/>
      <c r="AA37" s="371"/>
      <c r="AB37" s="387"/>
      <c r="AC37" s="388"/>
      <c r="AD37" s="388"/>
      <c r="AE37" s="388"/>
      <c r="AF37" s="388"/>
      <c r="AG37" s="389"/>
      <c r="AH37" s="378"/>
      <c r="AI37" s="379"/>
      <c r="AJ37" s="379"/>
      <c r="AK37" s="379"/>
      <c r="AL37" s="379"/>
      <c r="AM37" s="380"/>
      <c r="AN37" s="8"/>
      <c r="AO37" s="439"/>
      <c r="AP37" s="440"/>
      <c r="AQ37" s="440"/>
      <c r="AR37" s="440"/>
      <c r="AS37" s="440"/>
      <c r="AT37" s="441"/>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404"/>
      <c r="C38" s="404"/>
      <c r="D38" s="405"/>
      <c r="E38" s="394" t="s">
        <v>570</v>
      </c>
      <c r="F38" s="395"/>
      <c r="G38" s="395"/>
      <c r="H38" s="395"/>
      <c r="I38" s="396"/>
      <c r="J38" s="363"/>
      <c r="K38" s="364"/>
      <c r="L38" s="364"/>
      <c r="M38" s="364"/>
      <c r="N38" s="364"/>
      <c r="O38" s="365"/>
      <c r="P38" s="363"/>
      <c r="Q38" s="364"/>
      <c r="R38" s="364"/>
      <c r="S38" s="364"/>
      <c r="T38" s="364"/>
      <c r="U38" s="365"/>
      <c r="V38" s="372"/>
      <c r="W38" s="373"/>
      <c r="X38" s="373"/>
      <c r="Y38" s="373"/>
      <c r="Z38" s="373"/>
      <c r="AA38" s="374"/>
      <c r="AB38" s="390"/>
      <c r="AC38" s="391"/>
      <c r="AD38" s="391"/>
      <c r="AE38" s="391"/>
      <c r="AF38" s="391"/>
      <c r="AG38" s="392"/>
      <c r="AH38" s="381"/>
      <c r="AI38" s="382"/>
      <c r="AJ38" s="382"/>
      <c r="AK38" s="382"/>
      <c r="AL38" s="382"/>
      <c r="AM38" s="38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404"/>
      <c r="C39" s="404"/>
      <c r="D39" s="405"/>
      <c r="E39" s="397"/>
      <c r="F39" s="398"/>
      <c r="G39" s="398"/>
      <c r="H39" s="398"/>
      <c r="I39" s="399"/>
      <c r="J39" s="357"/>
      <c r="K39" s="358"/>
      <c r="L39" s="358"/>
      <c r="M39" s="358"/>
      <c r="N39" s="358"/>
      <c r="O39" s="359"/>
      <c r="P39" s="357"/>
      <c r="Q39" s="358"/>
      <c r="R39" s="358"/>
      <c r="S39" s="358"/>
      <c r="T39" s="358"/>
      <c r="U39" s="359"/>
      <c r="V39" s="366"/>
      <c r="W39" s="367"/>
      <c r="X39" s="367"/>
      <c r="Y39" s="367"/>
      <c r="Z39" s="367"/>
      <c r="AA39" s="368"/>
      <c r="AB39" s="384"/>
      <c r="AC39" s="385"/>
      <c r="AD39" s="385"/>
      <c r="AE39" s="385"/>
      <c r="AF39" s="385"/>
      <c r="AG39" s="386"/>
      <c r="AH39" s="375"/>
      <c r="AI39" s="376"/>
      <c r="AJ39" s="376"/>
      <c r="AK39" s="376"/>
      <c r="AL39" s="376"/>
      <c r="AM39" s="37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404"/>
      <c r="C40" s="404"/>
      <c r="D40" s="405"/>
      <c r="E40" s="397"/>
      <c r="F40" s="398"/>
      <c r="G40" s="398"/>
      <c r="H40" s="398"/>
      <c r="I40" s="399"/>
      <c r="J40" s="357"/>
      <c r="K40" s="358"/>
      <c r="L40" s="358"/>
      <c r="M40" s="358"/>
      <c r="N40" s="358"/>
      <c r="O40" s="359"/>
      <c r="P40" s="357"/>
      <c r="Q40" s="358"/>
      <c r="R40" s="358"/>
      <c r="S40" s="358"/>
      <c r="T40" s="358"/>
      <c r="U40" s="359"/>
      <c r="V40" s="366"/>
      <c r="W40" s="367"/>
      <c r="X40" s="367"/>
      <c r="Y40" s="367"/>
      <c r="Z40" s="367"/>
      <c r="AA40" s="368"/>
      <c r="AB40" s="384"/>
      <c r="AC40" s="385"/>
      <c r="AD40" s="385"/>
      <c r="AE40" s="385"/>
      <c r="AF40" s="385"/>
      <c r="AG40" s="386"/>
      <c r="AH40" s="375"/>
      <c r="AI40" s="376"/>
      <c r="AJ40" s="376"/>
      <c r="AK40" s="376"/>
      <c r="AL40" s="376"/>
      <c r="AM40" s="37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404"/>
      <c r="C41" s="404"/>
      <c r="D41" s="405"/>
      <c r="E41" s="397"/>
      <c r="F41" s="398"/>
      <c r="G41" s="398"/>
      <c r="H41" s="398"/>
      <c r="I41" s="399"/>
      <c r="J41" s="357"/>
      <c r="K41" s="358"/>
      <c r="L41" s="358"/>
      <c r="M41" s="358"/>
      <c r="N41" s="358"/>
      <c r="O41" s="359"/>
      <c r="P41" s="357"/>
      <c r="Q41" s="358"/>
      <c r="R41" s="358"/>
      <c r="S41" s="358"/>
      <c r="T41" s="358"/>
      <c r="U41" s="359"/>
      <c r="V41" s="366"/>
      <c r="W41" s="367"/>
      <c r="X41" s="367"/>
      <c r="Y41" s="367"/>
      <c r="Z41" s="367"/>
      <c r="AA41" s="368"/>
      <c r="AB41" s="384"/>
      <c r="AC41" s="385"/>
      <c r="AD41" s="385"/>
      <c r="AE41" s="385"/>
      <c r="AF41" s="385"/>
      <c r="AG41" s="386"/>
      <c r="AH41" s="375"/>
      <c r="AI41" s="376"/>
      <c r="AJ41" s="376"/>
      <c r="AK41" s="376"/>
      <c r="AL41" s="376"/>
      <c r="AM41" s="37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404"/>
      <c r="C42" s="404"/>
      <c r="D42" s="405"/>
      <c r="E42" s="397"/>
      <c r="F42" s="398"/>
      <c r="G42" s="398"/>
      <c r="H42" s="398"/>
      <c r="I42" s="399"/>
      <c r="J42" s="357"/>
      <c r="K42" s="358"/>
      <c r="L42" s="358"/>
      <c r="M42" s="358"/>
      <c r="N42" s="358"/>
      <c r="O42" s="359"/>
      <c r="P42" s="357"/>
      <c r="Q42" s="358"/>
      <c r="R42" s="358"/>
      <c r="S42" s="358"/>
      <c r="T42" s="358"/>
      <c r="U42" s="359"/>
      <c r="V42" s="366"/>
      <c r="W42" s="367"/>
      <c r="X42" s="367"/>
      <c r="Y42" s="367"/>
      <c r="Z42" s="367"/>
      <c r="AA42" s="368"/>
      <c r="AB42" s="384"/>
      <c r="AC42" s="385"/>
      <c r="AD42" s="385"/>
      <c r="AE42" s="385"/>
      <c r="AF42" s="385"/>
      <c r="AG42" s="386"/>
      <c r="AH42" s="375"/>
      <c r="AI42" s="376"/>
      <c r="AJ42" s="376"/>
      <c r="AK42" s="376"/>
      <c r="AL42" s="376"/>
      <c r="AM42" s="37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404"/>
      <c r="C43" s="404"/>
      <c r="D43" s="405"/>
      <c r="E43" s="397"/>
      <c r="F43" s="398"/>
      <c r="G43" s="398"/>
      <c r="H43" s="398"/>
      <c r="I43" s="399"/>
      <c r="J43" s="357"/>
      <c r="K43" s="358"/>
      <c r="L43" s="358"/>
      <c r="M43" s="358"/>
      <c r="N43" s="358"/>
      <c r="O43" s="359"/>
      <c r="P43" s="357"/>
      <c r="Q43" s="358"/>
      <c r="R43" s="358"/>
      <c r="S43" s="358"/>
      <c r="T43" s="358"/>
      <c r="U43" s="359"/>
      <c r="V43" s="366"/>
      <c r="W43" s="367"/>
      <c r="X43" s="367"/>
      <c r="Y43" s="367"/>
      <c r="Z43" s="367"/>
      <c r="AA43" s="368"/>
      <c r="AB43" s="384"/>
      <c r="AC43" s="385"/>
      <c r="AD43" s="385"/>
      <c r="AE43" s="385"/>
      <c r="AF43" s="385"/>
      <c r="AG43" s="386"/>
      <c r="AH43" s="375"/>
      <c r="AI43" s="376"/>
      <c r="AJ43" s="376"/>
      <c r="AK43" s="376"/>
      <c r="AL43" s="376"/>
      <c r="AM43" s="37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404"/>
      <c r="C44" s="404"/>
      <c r="D44" s="405"/>
      <c r="E44" s="397"/>
      <c r="F44" s="398"/>
      <c r="G44" s="398"/>
      <c r="H44" s="398"/>
      <c r="I44" s="399"/>
      <c r="J44" s="357"/>
      <c r="K44" s="358"/>
      <c r="L44" s="358"/>
      <c r="M44" s="358"/>
      <c r="N44" s="358"/>
      <c r="O44" s="359"/>
      <c r="P44" s="357"/>
      <c r="Q44" s="358"/>
      <c r="R44" s="358"/>
      <c r="S44" s="358"/>
      <c r="T44" s="358"/>
      <c r="U44" s="359"/>
      <c r="V44" s="366"/>
      <c r="W44" s="367"/>
      <c r="X44" s="367"/>
      <c r="Y44" s="367"/>
      <c r="Z44" s="367"/>
      <c r="AA44" s="368"/>
      <c r="AB44" s="384"/>
      <c r="AC44" s="385"/>
      <c r="AD44" s="385"/>
      <c r="AE44" s="385"/>
      <c r="AF44" s="385"/>
      <c r="AG44" s="386"/>
      <c r="AH44" s="375"/>
      <c r="AI44" s="376"/>
      <c r="AJ44" s="376"/>
      <c r="AK44" s="376"/>
      <c r="AL44" s="376"/>
      <c r="AM44" s="37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404"/>
      <c r="C45" s="404"/>
      <c r="D45" s="405"/>
      <c r="E45" s="400"/>
      <c r="F45" s="401"/>
      <c r="G45" s="401"/>
      <c r="H45" s="401"/>
      <c r="I45" s="402"/>
      <c r="J45" s="360"/>
      <c r="K45" s="361"/>
      <c r="L45" s="361"/>
      <c r="M45" s="361"/>
      <c r="N45" s="361"/>
      <c r="O45" s="362"/>
      <c r="P45" s="360"/>
      <c r="Q45" s="361"/>
      <c r="R45" s="361"/>
      <c r="S45" s="361"/>
      <c r="T45" s="361"/>
      <c r="U45" s="362"/>
      <c r="V45" s="369"/>
      <c r="W45" s="370"/>
      <c r="X45" s="370"/>
      <c r="Y45" s="370"/>
      <c r="Z45" s="370"/>
      <c r="AA45" s="371"/>
      <c r="AB45" s="387"/>
      <c r="AC45" s="388"/>
      <c r="AD45" s="388"/>
      <c r="AE45" s="388"/>
      <c r="AF45" s="388"/>
      <c r="AG45" s="389"/>
      <c r="AH45" s="378"/>
      <c r="AI45" s="379"/>
      <c r="AJ45" s="379"/>
      <c r="AK45" s="379"/>
      <c r="AL45" s="379"/>
      <c r="AM45" s="38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94" t="s">
        <v>571</v>
      </c>
      <c r="K46" s="395"/>
      <c r="L46" s="395"/>
      <c r="M46" s="395"/>
      <c r="N46" s="395"/>
      <c r="O46" s="396"/>
      <c r="P46" s="394" t="s">
        <v>572</v>
      </c>
      <c r="Q46" s="395"/>
      <c r="R46" s="395"/>
      <c r="S46" s="395"/>
      <c r="T46" s="395"/>
      <c r="U46" s="396"/>
      <c r="V46" s="394" t="s">
        <v>573</v>
      </c>
      <c r="W46" s="395"/>
      <c r="X46" s="395"/>
      <c r="Y46" s="395"/>
      <c r="Z46" s="395"/>
      <c r="AA46" s="396"/>
      <c r="AB46" s="394" t="s">
        <v>574</v>
      </c>
      <c r="AC46" s="403"/>
      <c r="AD46" s="395"/>
      <c r="AE46" s="395"/>
      <c r="AF46" s="395"/>
      <c r="AG46" s="396"/>
      <c r="AH46" s="394" t="s">
        <v>575</v>
      </c>
      <c r="AI46" s="395"/>
      <c r="AJ46" s="395"/>
      <c r="AK46" s="395"/>
      <c r="AL46" s="395"/>
      <c r="AM46" s="39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97"/>
      <c r="K47" s="398"/>
      <c r="L47" s="398"/>
      <c r="M47" s="398"/>
      <c r="N47" s="398"/>
      <c r="O47" s="399"/>
      <c r="P47" s="397"/>
      <c r="Q47" s="398"/>
      <c r="R47" s="398"/>
      <c r="S47" s="398"/>
      <c r="T47" s="398"/>
      <c r="U47" s="399"/>
      <c r="V47" s="397"/>
      <c r="W47" s="398"/>
      <c r="X47" s="398"/>
      <c r="Y47" s="398"/>
      <c r="Z47" s="398"/>
      <c r="AA47" s="399"/>
      <c r="AB47" s="397"/>
      <c r="AC47" s="398"/>
      <c r="AD47" s="398"/>
      <c r="AE47" s="398"/>
      <c r="AF47" s="398"/>
      <c r="AG47" s="399"/>
      <c r="AH47" s="397"/>
      <c r="AI47" s="398"/>
      <c r="AJ47" s="398"/>
      <c r="AK47" s="398"/>
      <c r="AL47" s="398"/>
      <c r="AM47" s="39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97"/>
      <c r="K48" s="398"/>
      <c r="L48" s="398"/>
      <c r="M48" s="398"/>
      <c r="N48" s="398"/>
      <c r="O48" s="399"/>
      <c r="P48" s="397"/>
      <c r="Q48" s="398"/>
      <c r="R48" s="398"/>
      <c r="S48" s="398"/>
      <c r="T48" s="398"/>
      <c r="U48" s="399"/>
      <c r="V48" s="397"/>
      <c r="W48" s="398"/>
      <c r="X48" s="398"/>
      <c r="Y48" s="398"/>
      <c r="Z48" s="398"/>
      <c r="AA48" s="399"/>
      <c r="AB48" s="397"/>
      <c r="AC48" s="398"/>
      <c r="AD48" s="398"/>
      <c r="AE48" s="398"/>
      <c r="AF48" s="398"/>
      <c r="AG48" s="399"/>
      <c r="AH48" s="397"/>
      <c r="AI48" s="398"/>
      <c r="AJ48" s="398"/>
      <c r="AK48" s="398"/>
      <c r="AL48" s="398"/>
      <c r="AM48" s="39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97"/>
      <c r="K49" s="398"/>
      <c r="L49" s="398"/>
      <c r="M49" s="398"/>
      <c r="N49" s="398"/>
      <c r="O49" s="399"/>
      <c r="P49" s="397"/>
      <c r="Q49" s="398"/>
      <c r="R49" s="398"/>
      <c r="S49" s="398"/>
      <c r="T49" s="398"/>
      <c r="U49" s="399"/>
      <c r="V49" s="397"/>
      <c r="W49" s="398"/>
      <c r="X49" s="398"/>
      <c r="Y49" s="398"/>
      <c r="Z49" s="398"/>
      <c r="AA49" s="399"/>
      <c r="AB49" s="397"/>
      <c r="AC49" s="398"/>
      <c r="AD49" s="398"/>
      <c r="AE49" s="398"/>
      <c r="AF49" s="398"/>
      <c r="AG49" s="399"/>
      <c r="AH49" s="397"/>
      <c r="AI49" s="398"/>
      <c r="AJ49" s="398"/>
      <c r="AK49" s="398"/>
      <c r="AL49" s="398"/>
      <c r="AM49" s="39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97"/>
      <c r="K50" s="398"/>
      <c r="L50" s="398"/>
      <c r="M50" s="398"/>
      <c r="N50" s="398"/>
      <c r="O50" s="399"/>
      <c r="P50" s="397"/>
      <c r="Q50" s="398"/>
      <c r="R50" s="398"/>
      <c r="S50" s="398"/>
      <c r="T50" s="398"/>
      <c r="U50" s="399"/>
      <c r="V50" s="397"/>
      <c r="W50" s="398"/>
      <c r="X50" s="398"/>
      <c r="Y50" s="398"/>
      <c r="Z50" s="398"/>
      <c r="AA50" s="399"/>
      <c r="AB50" s="397"/>
      <c r="AC50" s="398"/>
      <c r="AD50" s="398"/>
      <c r="AE50" s="398"/>
      <c r="AF50" s="398"/>
      <c r="AG50" s="399"/>
      <c r="AH50" s="397"/>
      <c r="AI50" s="398"/>
      <c r="AJ50" s="398"/>
      <c r="AK50" s="398"/>
      <c r="AL50" s="398"/>
      <c r="AM50" s="39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400"/>
      <c r="K51" s="401"/>
      <c r="L51" s="401"/>
      <c r="M51" s="401"/>
      <c r="N51" s="401"/>
      <c r="O51" s="402"/>
      <c r="P51" s="400"/>
      <c r="Q51" s="401"/>
      <c r="R51" s="401"/>
      <c r="S51" s="401"/>
      <c r="T51" s="401"/>
      <c r="U51" s="402"/>
      <c r="V51" s="400"/>
      <c r="W51" s="401"/>
      <c r="X51" s="401"/>
      <c r="Y51" s="401"/>
      <c r="Z51" s="401"/>
      <c r="AA51" s="402"/>
      <c r="AB51" s="400"/>
      <c r="AC51" s="401"/>
      <c r="AD51" s="401"/>
      <c r="AE51" s="401"/>
      <c r="AF51" s="401"/>
      <c r="AG51" s="402"/>
      <c r="AH51" s="400"/>
      <c r="AI51" s="401"/>
      <c r="AJ51" s="401"/>
      <c r="AK51" s="401"/>
      <c r="AL51" s="401"/>
      <c r="AM51" s="40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7" sqref="C7"/>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42" t="s">
        <v>576</v>
      </c>
      <c r="C1" s="442"/>
      <c r="D1" s="44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577</v>
      </c>
      <c r="D3" s="48" t="s">
        <v>562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578</v>
      </c>
      <c r="C4" s="49" t="s">
        <v>579</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394</v>
      </c>
      <c r="C5" s="49" t="s">
        <v>580</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241</v>
      </c>
      <c r="C6" s="49" t="s">
        <v>581</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146</v>
      </c>
      <c r="C7" s="49" t="s">
        <v>582</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341</v>
      </c>
      <c r="C8" s="49" t="s">
        <v>583</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9" zoomScale="80" zoomScaleNormal="80" zoomScalePageLayoutView="80" workbookViewId="0">
      <selection activeCell="B28" sqref="B28:B33"/>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44" t="s">
        <v>584</v>
      </c>
      <c r="C1" s="444"/>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585</v>
      </c>
      <c r="C3" s="33" t="s">
        <v>586</v>
      </c>
      <c r="D3" s="57"/>
      <c r="E3" s="57"/>
      <c r="F3" s="34"/>
      <c r="G3" s="8"/>
      <c r="H3" s="8"/>
      <c r="I3" s="8"/>
      <c r="J3" s="8"/>
      <c r="K3" s="8"/>
      <c r="L3" s="8"/>
      <c r="M3" s="8"/>
      <c r="N3" s="8"/>
      <c r="O3" s="8"/>
      <c r="P3" s="8"/>
      <c r="Q3" s="8"/>
      <c r="R3" s="8"/>
      <c r="S3" s="8"/>
      <c r="T3" s="8"/>
      <c r="U3" s="8"/>
      <c r="V3" s="8"/>
      <c r="W3" s="8"/>
    </row>
    <row r="4" spans="1:23" ht="28.5" customHeight="1" x14ac:dyDescent="0.3">
      <c r="A4" s="23" t="s">
        <v>587</v>
      </c>
      <c r="B4" s="445" t="s">
        <v>588</v>
      </c>
      <c r="C4" s="35" t="s">
        <v>589</v>
      </c>
      <c r="D4" s="56"/>
      <c r="E4" s="56"/>
      <c r="F4" s="34"/>
      <c r="G4" s="8"/>
      <c r="H4" s="8"/>
      <c r="I4" s="8"/>
      <c r="J4" s="8"/>
      <c r="K4" s="8"/>
      <c r="L4" s="8"/>
      <c r="M4" s="8"/>
      <c r="N4" s="8"/>
      <c r="O4" s="8"/>
      <c r="P4" s="8"/>
      <c r="Q4" s="8"/>
      <c r="R4" s="8"/>
      <c r="S4" s="8"/>
      <c r="T4" s="8"/>
      <c r="U4" s="8"/>
      <c r="V4" s="8"/>
      <c r="W4" s="8"/>
    </row>
    <row r="5" spans="1:23" ht="28.5" customHeight="1" x14ac:dyDescent="0.3">
      <c r="A5" s="23" t="s">
        <v>147</v>
      </c>
      <c r="B5" s="445"/>
      <c r="C5" s="36" t="s">
        <v>590</v>
      </c>
      <c r="D5" s="56"/>
      <c r="E5" s="56"/>
      <c r="F5" s="34"/>
      <c r="G5" s="8"/>
      <c r="H5" s="8"/>
      <c r="I5" s="8"/>
      <c r="J5" s="8"/>
      <c r="K5" s="8"/>
      <c r="L5" s="8"/>
      <c r="M5" s="8"/>
      <c r="N5" s="8"/>
      <c r="O5" s="8"/>
      <c r="P5" s="8"/>
      <c r="Q5" s="8"/>
      <c r="R5" s="8"/>
      <c r="S5" s="8"/>
      <c r="T5" s="8"/>
      <c r="U5" s="8"/>
      <c r="V5" s="8"/>
      <c r="W5" s="8"/>
    </row>
    <row r="6" spans="1:23" ht="28.5" customHeight="1" x14ac:dyDescent="0.3">
      <c r="A6" s="23" t="s">
        <v>170</v>
      </c>
      <c r="B6" s="445"/>
      <c r="C6" s="36" t="s">
        <v>591</v>
      </c>
      <c r="D6" s="56"/>
      <c r="E6" s="56"/>
      <c r="F6" s="34"/>
      <c r="G6" s="8"/>
      <c r="H6" s="8"/>
      <c r="I6" s="8"/>
      <c r="J6" s="8"/>
      <c r="K6" s="8"/>
      <c r="L6" s="8"/>
      <c r="M6" s="8"/>
      <c r="N6" s="8"/>
      <c r="O6" s="8"/>
      <c r="P6" s="8"/>
      <c r="Q6" s="8"/>
      <c r="R6" s="8"/>
      <c r="S6" s="8"/>
      <c r="T6" s="8"/>
      <c r="U6" s="8"/>
      <c r="V6" s="8"/>
      <c r="W6" s="8"/>
    </row>
    <row r="7" spans="1:23" ht="28.5" customHeight="1" x14ac:dyDescent="0.3">
      <c r="A7" s="23" t="s">
        <v>188</v>
      </c>
      <c r="B7" s="445"/>
      <c r="C7" s="36" t="s">
        <v>592</v>
      </c>
      <c r="D7" s="56"/>
      <c r="E7" s="56"/>
      <c r="F7" s="34"/>
      <c r="G7" s="8"/>
      <c r="H7" s="8"/>
      <c r="I7" s="8"/>
      <c r="J7" s="8"/>
      <c r="K7" s="8"/>
      <c r="L7" s="8"/>
      <c r="M7" s="8"/>
      <c r="N7" s="8"/>
      <c r="O7" s="8"/>
      <c r="P7" s="8"/>
      <c r="Q7" s="8"/>
      <c r="R7" s="8"/>
      <c r="S7" s="8"/>
      <c r="T7" s="8"/>
      <c r="U7" s="8"/>
      <c r="V7" s="8"/>
      <c r="W7" s="8"/>
    </row>
    <row r="8" spans="1:23" ht="36.75" customHeight="1" x14ac:dyDescent="0.3">
      <c r="A8" s="23"/>
      <c r="B8" s="445"/>
      <c r="C8" s="36" t="s">
        <v>593</v>
      </c>
      <c r="D8" s="56"/>
      <c r="E8" s="56"/>
      <c r="F8" s="37"/>
      <c r="G8" s="8"/>
      <c r="H8" s="8"/>
      <c r="I8" s="8"/>
      <c r="J8" s="8"/>
      <c r="K8" s="8"/>
      <c r="L8" s="8"/>
      <c r="M8" s="8"/>
      <c r="N8" s="8"/>
      <c r="O8" s="8"/>
      <c r="P8" s="8"/>
      <c r="Q8" s="8"/>
      <c r="R8" s="8"/>
      <c r="S8" s="8"/>
      <c r="T8" s="8"/>
      <c r="U8" s="8"/>
      <c r="V8" s="8"/>
      <c r="W8" s="8"/>
    </row>
    <row r="9" spans="1:23" ht="18" x14ac:dyDescent="0.3">
      <c r="A9" s="23"/>
      <c r="B9" s="445"/>
      <c r="C9" s="38" t="s">
        <v>594</v>
      </c>
      <c r="D9" s="56"/>
      <c r="E9" s="56"/>
      <c r="F9" s="24"/>
      <c r="G9" s="8"/>
      <c r="H9" s="8"/>
      <c r="I9" s="8"/>
      <c r="J9" s="8"/>
      <c r="K9" s="8"/>
      <c r="L9" s="8"/>
      <c r="M9" s="8"/>
      <c r="N9" s="8"/>
      <c r="O9" s="8"/>
      <c r="P9" s="8"/>
      <c r="Q9" s="8"/>
      <c r="R9" s="8"/>
      <c r="S9" s="8"/>
      <c r="T9" s="8"/>
      <c r="U9" s="8"/>
      <c r="V9" s="8"/>
      <c r="W9" s="8"/>
    </row>
    <row r="10" spans="1:23" ht="33.75" customHeight="1" x14ac:dyDescent="0.3">
      <c r="A10" s="23"/>
      <c r="B10" s="446" t="s">
        <v>595</v>
      </c>
      <c r="C10" s="39" t="s">
        <v>596</v>
      </c>
      <c r="D10" s="56"/>
      <c r="E10" s="56"/>
      <c r="F10" s="23" t="s">
        <v>597</v>
      </c>
      <c r="G10" s="8"/>
      <c r="H10" s="8"/>
      <c r="I10" s="8"/>
      <c r="J10" s="8"/>
      <c r="K10" s="8"/>
      <c r="L10" s="8"/>
      <c r="M10" s="8"/>
      <c r="N10" s="8"/>
      <c r="O10" s="8"/>
      <c r="P10" s="8"/>
      <c r="Q10" s="8"/>
      <c r="R10" s="8"/>
      <c r="S10" s="8"/>
      <c r="T10" s="8"/>
      <c r="U10" s="8"/>
      <c r="V10" s="8"/>
      <c r="W10" s="8"/>
    </row>
    <row r="11" spans="1:23" ht="18" x14ac:dyDescent="0.3">
      <c r="A11" s="23"/>
      <c r="B11" s="446"/>
      <c r="C11" s="40" t="s">
        <v>598</v>
      </c>
      <c r="D11" s="56"/>
      <c r="E11" s="56"/>
      <c r="F11" s="23" t="s">
        <v>599</v>
      </c>
      <c r="G11" s="8"/>
      <c r="H11" s="8"/>
      <c r="I11" s="8"/>
      <c r="J11" s="8"/>
      <c r="K11" s="8"/>
      <c r="L11" s="8"/>
      <c r="M11" s="8"/>
      <c r="N11" s="8"/>
      <c r="O11" s="8"/>
      <c r="P11" s="8"/>
      <c r="Q11" s="8"/>
      <c r="R11" s="8"/>
      <c r="S11" s="8"/>
      <c r="T11" s="8"/>
      <c r="U11" s="8"/>
      <c r="V11" s="8"/>
      <c r="W11" s="8"/>
    </row>
    <row r="12" spans="1:23" ht="18" x14ac:dyDescent="0.3">
      <c r="A12" s="23"/>
      <c r="B12" s="446"/>
      <c r="C12" s="40" t="s">
        <v>600</v>
      </c>
      <c r="D12" s="56"/>
      <c r="E12" s="56"/>
      <c r="F12" s="23" t="s">
        <v>601</v>
      </c>
      <c r="G12" s="8"/>
      <c r="H12" s="8"/>
      <c r="I12" s="8"/>
      <c r="J12" s="8"/>
      <c r="K12" s="8"/>
      <c r="L12" s="8"/>
      <c r="M12" s="8"/>
      <c r="N12" s="8"/>
      <c r="O12" s="8"/>
      <c r="P12" s="8"/>
      <c r="Q12" s="8"/>
      <c r="R12" s="8"/>
      <c r="S12" s="8"/>
      <c r="T12" s="8"/>
      <c r="U12" s="8"/>
      <c r="V12" s="8"/>
      <c r="W12" s="8"/>
    </row>
    <row r="13" spans="1:23" ht="18" x14ac:dyDescent="0.3">
      <c r="A13" s="23"/>
      <c r="B13" s="446"/>
      <c r="C13" s="40" t="s">
        <v>602</v>
      </c>
      <c r="D13" s="56"/>
      <c r="E13" s="56"/>
      <c r="F13" s="23" t="s">
        <v>603</v>
      </c>
      <c r="G13" s="8"/>
      <c r="H13" s="8"/>
      <c r="I13" s="8"/>
      <c r="J13" s="8"/>
      <c r="K13" s="8"/>
      <c r="L13" s="8"/>
      <c r="M13" s="8"/>
      <c r="N13" s="8"/>
      <c r="O13" s="8"/>
      <c r="P13" s="8"/>
      <c r="Q13" s="8"/>
      <c r="R13" s="8"/>
      <c r="S13" s="8"/>
      <c r="T13" s="8"/>
      <c r="U13" s="8"/>
      <c r="V13" s="8"/>
      <c r="W13" s="8"/>
    </row>
    <row r="14" spans="1:23" ht="36" x14ac:dyDescent="0.3">
      <c r="A14" s="23"/>
      <c r="B14" s="446"/>
      <c r="C14" s="40" t="s">
        <v>604</v>
      </c>
      <c r="D14" s="56"/>
      <c r="E14" s="56"/>
      <c r="F14" s="23" t="s">
        <v>605</v>
      </c>
      <c r="G14" s="8"/>
      <c r="H14" s="8"/>
      <c r="I14" s="8"/>
      <c r="J14" s="8"/>
      <c r="K14" s="8"/>
      <c r="L14" s="8"/>
      <c r="M14" s="8"/>
      <c r="N14" s="8"/>
      <c r="O14" s="8"/>
      <c r="P14" s="8"/>
      <c r="Q14" s="8"/>
      <c r="R14" s="8"/>
      <c r="S14" s="8"/>
      <c r="T14" s="8"/>
      <c r="U14" s="8"/>
      <c r="V14" s="8"/>
      <c r="W14" s="8"/>
    </row>
    <row r="15" spans="1:23" ht="36" x14ac:dyDescent="0.3">
      <c r="A15" s="23"/>
      <c r="B15" s="446"/>
      <c r="C15" s="41" t="s">
        <v>606</v>
      </c>
      <c r="D15" s="56"/>
      <c r="E15" s="56"/>
      <c r="F15" s="23"/>
      <c r="G15" s="8"/>
      <c r="H15" s="8"/>
      <c r="I15" s="8"/>
      <c r="J15" s="8"/>
      <c r="K15" s="8"/>
      <c r="L15" s="8"/>
      <c r="M15" s="8"/>
      <c r="N15" s="8"/>
      <c r="O15" s="8"/>
      <c r="P15" s="8"/>
      <c r="Q15" s="8"/>
    </row>
    <row r="16" spans="1:23" ht="18" x14ac:dyDescent="0.3">
      <c r="A16" s="23"/>
      <c r="B16" s="447" t="s">
        <v>607</v>
      </c>
      <c r="C16" s="39" t="s">
        <v>608</v>
      </c>
      <c r="D16" s="56"/>
      <c r="E16" s="56"/>
      <c r="F16" s="23"/>
      <c r="G16" s="8"/>
      <c r="H16" s="8"/>
      <c r="I16" s="8"/>
      <c r="J16" s="8"/>
      <c r="K16" s="8"/>
      <c r="L16" s="8"/>
      <c r="M16" s="8"/>
      <c r="N16" s="8"/>
      <c r="O16" s="8"/>
      <c r="P16" s="8"/>
      <c r="Q16" s="8"/>
    </row>
    <row r="17" spans="1:17" ht="36" x14ac:dyDescent="0.3">
      <c r="A17" s="23"/>
      <c r="B17" s="447"/>
      <c r="C17" s="40" t="s">
        <v>609</v>
      </c>
      <c r="D17" s="56"/>
      <c r="E17" s="56"/>
      <c r="F17" s="25"/>
      <c r="G17" s="8"/>
      <c r="H17" s="8"/>
      <c r="I17" s="8"/>
      <c r="J17" s="8"/>
      <c r="K17" s="8"/>
      <c r="L17" s="8"/>
      <c r="M17" s="8"/>
      <c r="N17" s="8"/>
      <c r="O17" s="8"/>
      <c r="P17" s="8"/>
      <c r="Q17" s="8"/>
    </row>
    <row r="18" spans="1:17" ht="36" x14ac:dyDescent="0.3">
      <c r="A18" s="23"/>
      <c r="B18" s="447"/>
      <c r="C18" s="40" t="s">
        <v>610</v>
      </c>
      <c r="D18" s="56"/>
      <c r="E18" s="56"/>
      <c r="F18" s="25"/>
      <c r="G18" s="8"/>
      <c r="H18" s="8"/>
      <c r="I18" s="8"/>
      <c r="J18" s="8"/>
      <c r="K18" s="8"/>
      <c r="L18" s="8"/>
      <c r="M18" s="8"/>
      <c r="N18" s="8"/>
      <c r="O18" s="8"/>
      <c r="P18" s="8"/>
      <c r="Q18" s="8"/>
    </row>
    <row r="19" spans="1:17" ht="18" x14ac:dyDescent="0.3">
      <c r="A19" s="23"/>
      <c r="B19" s="447"/>
      <c r="C19" s="40" t="s">
        <v>611</v>
      </c>
      <c r="D19" s="56"/>
      <c r="E19" s="56"/>
      <c r="F19" s="25"/>
      <c r="G19" s="8"/>
      <c r="H19" s="8"/>
      <c r="I19" s="8"/>
      <c r="J19" s="8"/>
      <c r="K19" s="8"/>
      <c r="L19" s="8"/>
      <c r="M19" s="8"/>
      <c r="N19" s="8"/>
      <c r="O19" s="8"/>
      <c r="P19" s="8"/>
      <c r="Q19" s="8"/>
    </row>
    <row r="20" spans="1:17" ht="36" x14ac:dyDescent="0.3">
      <c r="A20" s="23"/>
      <c r="B20" s="447"/>
      <c r="C20" s="40" t="s">
        <v>612</v>
      </c>
      <c r="D20" s="56"/>
      <c r="E20" s="56"/>
      <c r="F20" s="25"/>
      <c r="G20" s="8"/>
      <c r="H20" s="8"/>
      <c r="I20" s="8"/>
      <c r="J20" s="8"/>
      <c r="K20" s="8"/>
      <c r="L20" s="8"/>
      <c r="M20" s="8"/>
      <c r="N20" s="8"/>
      <c r="O20" s="8"/>
      <c r="P20" s="8"/>
      <c r="Q20" s="8"/>
    </row>
    <row r="21" spans="1:17" ht="36" x14ac:dyDescent="0.3">
      <c r="A21" s="23"/>
      <c r="B21" s="447"/>
      <c r="C21" s="41" t="s">
        <v>613</v>
      </c>
      <c r="D21" s="56"/>
      <c r="E21" s="56"/>
      <c r="F21" s="42"/>
      <c r="G21" s="8"/>
      <c r="H21" s="8"/>
      <c r="I21" s="8"/>
      <c r="J21" s="8"/>
      <c r="K21" s="8"/>
      <c r="L21" s="8"/>
      <c r="M21" s="8"/>
      <c r="N21" s="8"/>
      <c r="O21" s="8"/>
      <c r="P21" s="8"/>
      <c r="Q21" s="8"/>
    </row>
    <row r="22" spans="1:17" ht="20.399999999999999" x14ac:dyDescent="0.3">
      <c r="A22" s="23"/>
      <c r="B22" s="448" t="s">
        <v>614</v>
      </c>
      <c r="C22" s="39" t="s">
        <v>615</v>
      </c>
      <c r="D22" s="56"/>
      <c r="E22" s="56"/>
      <c r="F22" s="42"/>
      <c r="G22" s="8"/>
      <c r="H22" s="8"/>
      <c r="I22" s="8"/>
      <c r="J22" s="8"/>
      <c r="K22" s="8"/>
      <c r="L22" s="8"/>
      <c r="M22" s="8"/>
      <c r="N22" s="8"/>
      <c r="O22" s="8"/>
      <c r="P22" s="8"/>
      <c r="Q22" s="8"/>
    </row>
    <row r="23" spans="1:17" ht="36" x14ac:dyDescent="0.3">
      <c r="A23" s="23"/>
      <c r="B23" s="448"/>
      <c r="C23" s="40" t="s">
        <v>616</v>
      </c>
      <c r="D23" s="56"/>
      <c r="E23" s="56"/>
      <c r="F23" s="42"/>
      <c r="G23" s="8"/>
      <c r="H23" s="8"/>
      <c r="I23" s="8"/>
      <c r="J23" s="8"/>
      <c r="K23" s="8"/>
      <c r="L23" s="8"/>
      <c r="M23" s="8"/>
      <c r="N23" s="8"/>
      <c r="O23" s="8"/>
      <c r="P23" s="8"/>
      <c r="Q23" s="8"/>
    </row>
    <row r="24" spans="1:17" ht="36" x14ac:dyDescent="0.3">
      <c r="A24" s="23"/>
      <c r="B24" s="448"/>
      <c r="C24" s="40" t="s">
        <v>617</v>
      </c>
      <c r="D24" s="56"/>
      <c r="E24" s="56"/>
      <c r="F24" s="42"/>
      <c r="G24" s="8"/>
      <c r="H24" s="8"/>
      <c r="I24" s="8"/>
      <c r="J24" s="8"/>
      <c r="K24" s="8"/>
      <c r="L24" s="8"/>
      <c r="M24" s="8"/>
      <c r="N24" s="8"/>
      <c r="O24" s="8"/>
      <c r="P24" s="8"/>
      <c r="Q24" s="8"/>
    </row>
    <row r="25" spans="1:17" ht="20.399999999999999" x14ac:dyDescent="0.3">
      <c r="A25" s="23"/>
      <c r="B25" s="448"/>
      <c r="C25" s="40" t="s">
        <v>618</v>
      </c>
      <c r="D25" s="56"/>
      <c r="E25" s="56"/>
      <c r="F25" s="42"/>
      <c r="G25" s="8"/>
      <c r="H25" s="8"/>
      <c r="I25" s="8"/>
      <c r="J25" s="8"/>
      <c r="K25" s="8"/>
      <c r="L25" s="8"/>
      <c r="M25" s="8"/>
      <c r="N25" s="8"/>
      <c r="O25" s="8"/>
      <c r="P25" s="8"/>
      <c r="Q25" s="8"/>
    </row>
    <row r="26" spans="1:17" ht="36" x14ac:dyDescent="0.3">
      <c r="A26" s="23"/>
      <c r="B26" s="448"/>
      <c r="C26" s="40" t="s">
        <v>619</v>
      </c>
      <c r="D26" s="56"/>
      <c r="E26" s="56"/>
      <c r="F26" s="42"/>
      <c r="G26" s="8"/>
      <c r="H26" s="8"/>
      <c r="I26" s="8"/>
      <c r="J26" s="8"/>
      <c r="K26" s="8"/>
      <c r="L26" s="8"/>
      <c r="M26" s="8"/>
      <c r="N26" s="8"/>
      <c r="O26" s="8"/>
      <c r="P26" s="8"/>
      <c r="Q26" s="8"/>
    </row>
    <row r="27" spans="1:17" ht="36" x14ac:dyDescent="0.3">
      <c r="A27" s="23"/>
      <c r="B27" s="448"/>
      <c r="C27" s="41" t="s">
        <v>620</v>
      </c>
      <c r="D27" s="56"/>
      <c r="E27" s="56"/>
      <c r="F27" s="42"/>
      <c r="G27" s="8"/>
      <c r="H27" s="8"/>
      <c r="I27" s="8"/>
      <c r="J27" s="8"/>
      <c r="K27" s="8"/>
      <c r="L27" s="8"/>
      <c r="M27" s="8"/>
      <c r="N27" s="8"/>
      <c r="O27" s="8"/>
      <c r="P27" s="8"/>
      <c r="Q27" s="8"/>
    </row>
    <row r="28" spans="1:17" ht="20.399999999999999" x14ac:dyDescent="0.3">
      <c r="A28" s="23"/>
      <c r="B28" s="443" t="s">
        <v>621</v>
      </c>
      <c r="C28" s="39" t="s">
        <v>622</v>
      </c>
      <c r="D28" s="56"/>
      <c r="E28" s="56"/>
      <c r="F28" s="42"/>
      <c r="G28" s="8"/>
      <c r="H28" s="8"/>
      <c r="I28" s="8"/>
      <c r="J28" s="8"/>
      <c r="K28" s="8"/>
      <c r="L28" s="8"/>
      <c r="M28" s="8"/>
      <c r="N28" s="8"/>
      <c r="O28" s="8"/>
      <c r="P28" s="8"/>
      <c r="Q28" s="8"/>
    </row>
    <row r="29" spans="1:17" ht="20.399999999999999" x14ac:dyDescent="0.3">
      <c r="A29" s="23"/>
      <c r="B29" s="443"/>
      <c r="C29" s="40" t="s">
        <v>623</v>
      </c>
      <c r="D29" s="56"/>
      <c r="E29" s="56"/>
      <c r="F29" s="42"/>
      <c r="G29" s="8"/>
      <c r="H29" s="8"/>
      <c r="I29" s="8"/>
      <c r="J29" s="8"/>
      <c r="K29" s="8"/>
      <c r="L29" s="8"/>
      <c r="M29" s="8"/>
      <c r="N29" s="8"/>
      <c r="O29" s="8"/>
      <c r="P29" s="8"/>
      <c r="Q29" s="8"/>
    </row>
    <row r="30" spans="1:17" ht="20.399999999999999" x14ac:dyDescent="0.3">
      <c r="A30" s="23"/>
      <c r="B30" s="443"/>
      <c r="C30" s="40" t="s">
        <v>624</v>
      </c>
      <c r="D30" s="56"/>
      <c r="E30" s="56"/>
      <c r="F30" s="42"/>
      <c r="G30" s="8"/>
      <c r="H30" s="8"/>
      <c r="I30" s="8"/>
      <c r="J30" s="8"/>
      <c r="K30" s="8"/>
      <c r="L30" s="8"/>
      <c r="M30" s="8"/>
      <c r="N30" s="8"/>
      <c r="O30" s="8"/>
      <c r="P30" s="8"/>
      <c r="Q30" s="8"/>
    </row>
    <row r="31" spans="1:17" ht="36" x14ac:dyDescent="0.3">
      <c r="A31" s="23"/>
      <c r="B31" s="443"/>
      <c r="C31" s="40" t="s">
        <v>625</v>
      </c>
      <c r="D31" s="56"/>
      <c r="E31" s="56"/>
      <c r="F31" s="42"/>
      <c r="G31" s="8"/>
      <c r="H31" s="8"/>
      <c r="I31" s="8"/>
      <c r="J31" s="8"/>
      <c r="K31" s="8"/>
      <c r="L31" s="8"/>
      <c r="M31" s="8"/>
      <c r="N31" s="8"/>
      <c r="O31" s="8"/>
      <c r="P31" s="8"/>
      <c r="Q31" s="8"/>
    </row>
    <row r="32" spans="1:17" ht="36" x14ac:dyDescent="0.3">
      <c r="A32" s="23"/>
      <c r="B32" s="443"/>
      <c r="C32" s="40" t="s">
        <v>626</v>
      </c>
      <c r="D32" s="56"/>
      <c r="E32" s="56"/>
      <c r="F32" s="42"/>
      <c r="G32" s="8"/>
      <c r="H32" s="8"/>
      <c r="I32" s="8"/>
      <c r="J32" s="8"/>
      <c r="K32" s="8"/>
      <c r="L32" s="8"/>
      <c r="M32" s="8"/>
      <c r="N32" s="8"/>
      <c r="O32" s="8"/>
      <c r="P32" s="8"/>
      <c r="Q32" s="8"/>
    </row>
    <row r="33" spans="1:17" ht="36" x14ac:dyDescent="0.3">
      <c r="A33" s="23"/>
      <c r="B33" s="443"/>
      <c r="C33" s="41" t="s">
        <v>627</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628</v>
      </c>
      <c r="C208" s="44" t="s">
        <v>629</v>
      </c>
      <c r="D208" s="44"/>
      <c r="E208" s="44"/>
      <c r="F208" t="s">
        <v>628</v>
      </c>
      <c r="G208" t="s">
        <v>629</v>
      </c>
    </row>
    <row r="209" spans="1:10" ht="21" x14ac:dyDescent="0.4">
      <c r="A209" s="8"/>
      <c r="B209" s="45" t="s">
        <v>630</v>
      </c>
      <c r="C209" s="45" t="s">
        <v>631</v>
      </c>
      <c r="D209" s="45"/>
      <c r="E209" s="45"/>
      <c r="F209" t="s">
        <v>630</v>
      </c>
      <c r="H209" t="str">
        <f>IF(NOT(ISBLANK(F209)),F209,IF(NOT(ISBLANK(G209)),"     "&amp;G209,FALSE))</f>
        <v>Afectación Económica o presupuestal</v>
      </c>
      <c r="I209" t="s">
        <v>630</v>
      </c>
      <c r="J209" t="str">
        <f>IF(NOT(ISERROR(MATCH(I209,_xlfn.ANCHORARRAY(B220),0))),H222&amp;"Por favor no seleccionar los criterios de impacto",I209)</f>
        <v>❌Por favor no seleccionar los criterios de impacto</v>
      </c>
    </row>
    <row r="210" spans="1:10" ht="21" x14ac:dyDescent="0.4">
      <c r="A210" s="8"/>
      <c r="B210" s="45" t="s">
        <v>630</v>
      </c>
      <c r="C210" s="45" t="s">
        <v>632</v>
      </c>
      <c r="D210" s="45"/>
      <c r="E210" s="45"/>
      <c r="G210" t="s">
        <v>631</v>
      </c>
      <c r="H210" t="str">
        <f t="shared" ref="H210:H220" si="0">IF(NOT(ISBLANK(F210)),F210,IF(NOT(ISBLANK(G210)),"     "&amp;G210,FALSE))</f>
        <v xml:space="preserve">     Afectación menor a 10 SMLMV .</v>
      </c>
    </row>
    <row r="211" spans="1:10" ht="21" x14ac:dyDescent="0.4">
      <c r="A211" s="8"/>
      <c r="B211" s="45" t="s">
        <v>630</v>
      </c>
      <c r="C211" s="45" t="s">
        <v>633</v>
      </c>
      <c r="D211" s="45"/>
      <c r="E211" s="45"/>
      <c r="G211" t="s">
        <v>632</v>
      </c>
      <c r="H211" t="str">
        <f t="shared" si="0"/>
        <v xml:space="preserve">     Entre 10 y 50 SMLMV </v>
      </c>
    </row>
    <row r="212" spans="1:10" ht="21" x14ac:dyDescent="0.4">
      <c r="A212" s="8"/>
      <c r="B212" s="45" t="s">
        <v>630</v>
      </c>
      <c r="C212" s="45" t="s">
        <v>634</v>
      </c>
      <c r="D212" s="45"/>
      <c r="E212" s="45"/>
      <c r="G212" t="s">
        <v>633</v>
      </c>
      <c r="H212" t="str">
        <f t="shared" si="0"/>
        <v xml:space="preserve">     Entre 50 y 100 SMLMV </v>
      </c>
    </row>
    <row r="213" spans="1:10" ht="21" x14ac:dyDescent="0.4">
      <c r="A213" s="8"/>
      <c r="B213" s="45" t="s">
        <v>630</v>
      </c>
      <c r="C213" s="45" t="s">
        <v>635</v>
      </c>
      <c r="D213" s="45"/>
      <c r="E213" s="45"/>
      <c r="G213" t="s">
        <v>634</v>
      </c>
      <c r="H213" t="str">
        <f t="shared" si="0"/>
        <v xml:space="preserve">     Entre 100 y 500 SMLMV </v>
      </c>
    </row>
    <row r="214" spans="1:10" ht="21" x14ac:dyDescent="0.4">
      <c r="A214" s="8"/>
      <c r="B214" s="45" t="s">
        <v>636</v>
      </c>
      <c r="C214" s="45" t="s">
        <v>637</v>
      </c>
      <c r="D214" s="45"/>
      <c r="E214" s="45"/>
      <c r="G214" t="s">
        <v>635</v>
      </c>
      <c r="H214" t="str">
        <f t="shared" si="0"/>
        <v xml:space="preserve">     Mayor a 500 SMLMV </v>
      </c>
    </row>
    <row r="215" spans="1:10" ht="21" x14ac:dyDescent="0.4">
      <c r="A215" s="8"/>
      <c r="B215" s="45" t="s">
        <v>636</v>
      </c>
      <c r="C215" s="45" t="s">
        <v>638</v>
      </c>
      <c r="D215" s="45"/>
      <c r="E215" s="45"/>
      <c r="F215" t="s">
        <v>636</v>
      </c>
      <c r="H215" t="str">
        <f t="shared" si="0"/>
        <v>Pérdida Reputacional</v>
      </c>
    </row>
    <row r="216" spans="1:10" ht="21" x14ac:dyDescent="0.4">
      <c r="A216" s="8"/>
      <c r="B216" s="45" t="s">
        <v>636</v>
      </c>
      <c r="C216" s="45" t="s">
        <v>639</v>
      </c>
      <c r="D216" s="45"/>
      <c r="E216" s="45"/>
      <c r="G216" t="s">
        <v>637</v>
      </c>
      <c r="H216" t="str">
        <f t="shared" si="0"/>
        <v xml:space="preserve">     El riesgo afecta la imagen de alguna área de la organización</v>
      </c>
    </row>
    <row r="217" spans="1:10" ht="21" x14ac:dyDescent="0.4">
      <c r="A217" s="8"/>
      <c r="B217" s="45" t="s">
        <v>636</v>
      </c>
      <c r="C217" s="45" t="s">
        <v>640</v>
      </c>
      <c r="D217" s="45"/>
      <c r="E217" s="45"/>
      <c r="G217" t="s">
        <v>638</v>
      </c>
      <c r="H217" t="str">
        <f t="shared" si="0"/>
        <v xml:space="preserve">     El riesgo afecta la imagen de la entidad internamente, de conocimiento general, nivel interno, de junta dircetiva y accionistas y/o de provedores</v>
      </c>
    </row>
    <row r="218" spans="1:10" ht="21" x14ac:dyDescent="0.4">
      <c r="A218" s="8"/>
      <c r="B218" s="45" t="s">
        <v>636</v>
      </c>
      <c r="C218" s="45" t="s">
        <v>641</v>
      </c>
      <c r="D218" s="45"/>
      <c r="E218" s="45"/>
      <c r="G218" t="s">
        <v>639</v>
      </c>
      <c r="H218" t="str">
        <f t="shared" si="0"/>
        <v xml:space="preserve">     El riesgo afecta la imagen de la entidad con algunos usuarios de relevancia frente al logro de los objetivos</v>
      </c>
    </row>
    <row r="219" spans="1:10" x14ac:dyDescent="0.3">
      <c r="A219" s="8"/>
      <c r="B219" s="6"/>
      <c r="C219" s="6"/>
      <c r="D219" s="6"/>
      <c r="E219" s="6"/>
      <c r="G219" t="s">
        <v>640</v>
      </c>
      <c r="H219" t="str">
        <f t="shared" si="0"/>
        <v xml:space="preserve">     El riesgo afecta la imagen de de la entidad con efecto publicitario sostenido a nivel de sector administrativo, nivel departamental o municipal</v>
      </c>
    </row>
    <row r="220" spans="1:10" x14ac:dyDescent="0.3">
      <c r="A220" s="8"/>
      <c r="B220" s="6" t="str">
        <f t="array" ref="B220:B222">_xlfn.UNIQUE(Tabla13[[#All],[Criterios]])</f>
        <v>Criterios</v>
      </c>
      <c r="C220" s="6"/>
      <c r="D220" s="6"/>
      <c r="E220" s="6"/>
      <c r="G220" t="s">
        <v>641</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642</v>
      </c>
    </row>
    <row r="223" spans="1:10" x14ac:dyDescent="0.3">
      <c r="B223" s="4"/>
      <c r="C223" s="4"/>
      <c r="D223" s="4"/>
      <c r="E223" s="4"/>
      <c r="H223" s="7" t="s">
        <v>643</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tableParts count="1">
    <tablePart r:id="rId2"/>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49" t="s">
        <v>644</v>
      </c>
      <c r="C1" s="450"/>
      <c r="D1" s="450"/>
      <c r="E1" s="450"/>
      <c r="F1" s="451"/>
    </row>
    <row r="2" spans="2:6" ht="16.2" thickBot="1" x14ac:dyDescent="0.35">
      <c r="B2" s="11"/>
      <c r="C2" s="11"/>
      <c r="D2" s="11"/>
      <c r="E2" s="11"/>
      <c r="F2" s="11"/>
    </row>
    <row r="3" spans="2:6" ht="16.2" thickBot="1" x14ac:dyDescent="0.35">
      <c r="B3" s="453" t="s">
        <v>645</v>
      </c>
      <c r="C3" s="454"/>
      <c r="D3" s="454"/>
      <c r="E3" s="46" t="s">
        <v>586</v>
      </c>
      <c r="F3" s="47" t="s">
        <v>646</v>
      </c>
    </row>
    <row r="4" spans="2:6" ht="31.2" x14ac:dyDescent="0.3">
      <c r="B4" s="455" t="s">
        <v>647</v>
      </c>
      <c r="C4" s="457" t="s">
        <v>130</v>
      </c>
      <c r="D4" s="12" t="s">
        <v>162</v>
      </c>
      <c r="E4" s="13" t="s">
        <v>648</v>
      </c>
      <c r="F4" s="14">
        <v>0.25</v>
      </c>
    </row>
    <row r="5" spans="2:6" ht="46.8" x14ac:dyDescent="0.3">
      <c r="B5" s="456"/>
      <c r="C5" s="458"/>
      <c r="D5" s="15" t="s">
        <v>150</v>
      </c>
      <c r="E5" s="16" t="s">
        <v>649</v>
      </c>
      <c r="F5" s="17">
        <v>0.15</v>
      </c>
    </row>
    <row r="6" spans="2:6" ht="46.8" x14ac:dyDescent="0.3">
      <c r="B6" s="456"/>
      <c r="C6" s="458"/>
      <c r="D6" s="15" t="s">
        <v>179</v>
      </c>
      <c r="E6" s="16" t="s">
        <v>650</v>
      </c>
      <c r="F6" s="17">
        <v>0.1</v>
      </c>
    </row>
    <row r="7" spans="2:6" ht="15.6" hidden="1" x14ac:dyDescent="0.3">
      <c r="B7" s="456"/>
      <c r="C7" s="15"/>
      <c r="D7" s="15" t="s">
        <v>199</v>
      </c>
      <c r="E7" s="16"/>
      <c r="F7" s="17"/>
    </row>
    <row r="8" spans="2:6" ht="62.4" x14ac:dyDescent="0.3">
      <c r="B8" s="456"/>
      <c r="C8" s="458" t="s">
        <v>131</v>
      </c>
      <c r="D8" s="15" t="s">
        <v>463</v>
      </c>
      <c r="E8" s="16" t="s">
        <v>651</v>
      </c>
      <c r="F8" s="17">
        <v>0.25</v>
      </c>
    </row>
    <row r="9" spans="2:6" ht="31.2" x14ac:dyDescent="0.3">
      <c r="B9" s="456"/>
      <c r="C9" s="458"/>
      <c r="D9" s="15" t="s">
        <v>151</v>
      </c>
      <c r="E9" s="16" t="s">
        <v>652</v>
      </c>
      <c r="F9" s="17">
        <v>0.15</v>
      </c>
    </row>
    <row r="10" spans="2:6" ht="15.6" hidden="1" x14ac:dyDescent="0.3">
      <c r="B10" s="31"/>
      <c r="C10" s="15"/>
      <c r="D10" s="15" t="s">
        <v>199</v>
      </c>
      <c r="E10" s="16"/>
      <c r="F10" s="17"/>
    </row>
    <row r="11" spans="2:6" ht="46.8" x14ac:dyDescent="0.3">
      <c r="B11" s="456" t="s">
        <v>653</v>
      </c>
      <c r="C11" s="458" t="s">
        <v>133</v>
      </c>
      <c r="D11" s="15" t="s">
        <v>190</v>
      </c>
      <c r="E11" s="16" t="s">
        <v>654</v>
      </c>
      <c r="F11" s="18" t="s">
        <v>655</v>
      </c>
    </row>
    <row r="12" spans="2:6" ht="46.8" x14ac:dyDescent="0.3">
      <c r="B12" s="456"/>
      <c r="C12" s="458"/>
      <c r="D12" s="15" t="s">
        <v>152</v>
      </c>
      <c r="E12" s="16" t="s">
        <v>656</v>
      </c>
      <c r="F12" s="18" t="s">
        <v>655</v>
      </c>
    </row>
    <row r="13" spans="2:6" ht="15.6" x14ac:dyDescent="0.3">
      <c r="B13" s="456"/>
      <c r="C13" s="15"/>
      <c r="D13" s="15" t="s">
        <v>199</v>
      </c>
      <c r="E13" s="16"/>
      <c r="F13" s="18"/>
    </row>
    <row r="14" spans="2:6" ht="46.8" x14ac:dyDescent="0.3">
      <c r="B14" s="456"/>
      <c r="C14" s="458" t="s">
        <v>134</v>
      </c>
      <c r="D14" s="15" t="s">
        <v>153</v>
      </c>
      <c r="E14" s="16" t="s">
        <v>657</v>
      </c>
      <c r="F14" s="18" t="s">
        <v>655</v>
      </c>
    </row>
    <row r="15" spans="2:6" ht="46.8" x14ac:dyDescent="0.3">
      <c r="B15" s="456"/>
      <c r="C15" s="458"/>
      <c r="D15" s="15" t="s">
        <v>172</v>
      </c>
      <c r="E15" s="16" t="s">
        <v>658</v>
      </c>
      <c r="F15" s="18" t="s">
        <v>655</v>
      </c>
    </row>
    <row r="16" spans="2:6" ht="15.6" hidden="1" x14ac:dyDescent="0.3">
      <c r="B16" s="456"/>
      <c r="C16" s="15"/>
      <c r="D16" s="15" t="s">
        <v>199</v>
      </c>
      <c r="E16" s="16"/>
      <c r="F16" s="18"/>
    </row>
    <row r="17" spans="2:6" ht="31.2" x14ac:dyDescent="0.3">
      <c r="B17" s="456"/>
      <c r="C17" s="458" t="s">
        <v>135</v>
      </c>
      <c r="D17" s="15" t="s">
        <v>154</v>
      </c>
      <c r="E17" s="16" t="s">
        <v>659</v>
      </c>
      <c r="F17" s="18" t="s">
        <v>655</v>
      </c>
    </row>
    <row r="18" spans="2:6" ht="16.2" thickBot="1" x14ac:dyDescent="0.35">
      <c r="B18" s="459"/>
      <c r="C18" s="460"/>
      <c r="D18" s="19" t="s">
        <v>198</v>
      </c>
      <c r="E18" s="20" t="s">
        <v>660</v>
      </c>
      <c r="F18" s="21" t="s">
        <v>655</v>
      </c>
    </row>
    <row r="19" spans="2:6" ht="15.6" hidden="1" x14ac:dyDescent="0.3">
      <c r="B19" s="58"/>
      <c r="C19" s="58"/>
      <c r="D19" s="15" t="s">
        <v>199</v>
      </c>
      <c r="E19" s="59"/>
      <c r="F19" s="60"/>
    </row>
    <row r="20" spans="2:6" ht="49.65" customHeight="1" x14ac:dyDescent="0.3">
      <c r="B20" s="452" t="s">
        <v>661</v>
      </c>
      <c r="C20" s="452"/>
      <c r="D20" s="452"/>
      <c r="E20" s="452"/>
      <c r="F20" s="452"/>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20" sqref="B20"/>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662</v>
      </c>
      <c r="E2" t="s">
        <v>663</v>
      </c>
    </row>
    <row r="3" spans="2:6" x14ac:dyDescent="0.3">
      <c r="B3" t="s">
        <v>664</v>
      </c>
      <c r="E3" t="s">
        <v>665</v>
      </c>
    </row>
    <row r="4" spans="2:6" x14ac:dyDescent="0.3">
      <c r="B4" t="s">
        <v>666</v>
      </c>
      <c r="E4" t="s">
        <v>667</v>
      </c>
    </row>
    <row r="5" spans="2:6" x14ac:dyDescent="0.3">
      <c r="B5" t="s">
        <v>156</v>
      </c>
    </row>
    <row r="8" spans="2:6" x14ac:dyDescent="0.3">
      <c r="B8" t="s">
        <v>668</v>
      </c>
      <c r="E8" t="s">
        <v>115</v>
      </c>
      <c r="F8" t="s">
        <v>669</v>
      </c>
    </row>
    <row r="9" spans="2:6" x14ac:dyDescent="0.3">
      <c r="B9" t="s">
        <v>670</v>
      </c>
      <c r="E9" t="s">
        <v>578</v>
      </c>
      <c r="F9" t="s">
        <v>671</v>
      </c>
    </row>
    <row r="10" spans="2:6" x14ac:dyDescent="0.3">
      <c r="B10" t="s">
        <v>672</v>
      </c>
      <c r="E10" t="s">
        <v>394</v>
      </c>
      <c r="F10" t="s">
        <v>587</v>
      </c>
    </row>
    <row r="11" spans="2:6" x14ac:dyDescent="0.3">
      <c r="E11" t="s">
        <v>241</v>
      </c>
      <c r="F11" t="s">
        <v>147</v>
      </c>
    </row>
    <row r="12" spans="2:6" x14ac:dyDescent="0.3">
      <c r="B12" t="s">
        <v>673</v>
      </c>
      <c r="E12" t="s">
        <v>146</v>
      </c>
      <c r="F12" t="s">
        <v>170</v>
      </c>
    </row>
    <row r="13" spans="2:6" x14ac:dyDescent="0.3">
      <c r="B13" s="29" t="s">
        <v>674</v>
      </c>
      <c r="E13" t="s">
        <v>341</v>
      </c>
      <c r="F13" t="s">
        <v>188</v>
      </c>
    </row>
    <row r="14" spans="2:6" x14ac:dyDescent="0.3">
      <c r="B14" s="29" t="s">
        <v>675</v>
      </c>
    </row>
    <row r="15" spans="2:6" x14ac:dyDescent="0.3">
      <c r="B15" s="29" t="s">
        <v>240</v>
      </c>
    </row>
    <row r="16" spans="2:6" x14ac:dyDescent="0.3">
      <c r="B16" s="29" t="s">
        <v>676</v>
      </c>
    </row>
    <row r="17" spans="2:2" x14ac:dyDescent="0.3">
      <c r="B17" s="29" t="s">
        <v>393</v>
      </c>
    </row>
    <row r="18" spans="2:2" x14ac:dyDescent="0.3">
      <c r="B18" s="29" t="s">
        <v>677</v>
      </c>
    </row>
    <row r="19" spans="2:2" x14ac:dyDescent="0.3">
      <c r="B19" s="29" t="s">
        <v>187</v>
      </c>
    </row>
    <row r="20" spans="2:2" x14ac:dyDescent="0.3">
      <c r="B20" s="29" t="s">
        <v>145</v>
      </c>
    </row>
    <row r="21" spans="2:2" x14ac:dyDescent="0.3">
      <c r="B21" s="29" t="s">
        <v>678</v>
      </c>
    </row>
    <row r="22" spans="2:2" x14ac:dyDescent="0.3">
      <c r="B22" t="s">
        <v>679</v>
      </c>
    </row>
    <row r="23" spans="2:2" x14ac:dyDescent="0.3">
      <c r="B23" t="s">
        <v>680</v>
      </c>
    </row>
    <row r="24" spans="2:2" x14ac:dyDescent="0.3">
      <c r="B24" t="s">
        <v>681</v>
      </c>
    </row>
    <row r="25" spans="2:2" x14ac:dyDescent="0.3">
      <c r="B25" t="s">
        <v>682</v>
      </c>
    </row>
    <row r="26" spans="2:2" x14ac:dyDescent="0.3">
      <c r="B26" t="s">
        <v>683</v>
      </c>
    </row>
    <row r="27" spans="2:2" x14ac:dyDescent="0.3">
      <c r="B27" t="s">
        <v>684</v>
      </c>
    </row>
    <row r="28" spans="2:2" x14ac:dyDescent="0.3">
      <c r="B28" t="s">
        <v>7</v>
      </c>
    </row>
    <row r="29" spans="2:2" x14ac:dyDescent="0.3">
      <c r="B29" t="s">
        <v>685</v>
      </c>
    </row>
    <row r="30" spans="2:2" x14ac:dyDescent="0.3">
      <c r="B30" t="s">
        <v>686</v>
      </c>
    </row>
    <row r="31" spans="2:2" x14ac:dyDescent="0.3">
      <c r="B31" t="s">
        <v>687</v>
      </c>
    </row>
    <row r="32" spans="2:2" x14ac:dyDescent="0.3">
      <c r="B32" t="s">
        <v>688</v>
      </c>
    </row>
    <row r="33" spans="2:2" x14ac:dyDescent="0.3">
      <c r="B33" t="s">
        <v>689</v>
      </c>
    </row>
    <row r="34" spans="2:2" x14ac:dyDescent="0.3">
      <c r="B34" t="s">
        <v>690</v>
      </c>
    </row>
  </sheetData>
  <sortState xmlns:xlrd2="http://schemas.microsoft.com/office/spreadsheetml/2017/richdata2" ref="B2:B5">
    <sortCondition ref="B2:B5"/>
  </sortState>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162</v>
      </c>
    </row>
    <row r="4" spans="1:1" x14ac:dyDescent="0.3">
      <c r="A4" s="2" t="s">
        <v>150</v>
      </c>
    </row>
    <row r="5" spans="1:1" x14ac:dyDescent="0.3">
      <c r="A5" s="2" t="s">
        <v>179</v>
      </c>
    </row>
    <row r="6" spans="1:1" x14ac:dyDescent="0.3">
      <c r="A6" s="2" t="s">
        <v>463</v>
      </c>
    </row>
    <row r="7" spans="1:1" x14ac:dyDescent="0.3">
      <c r="A7" s="2" t="s">
        <v>151</v>
      </c>
    </row>
    <row r="8" spans="1:1" x14ac:dyDescent="0.3">
      <c r="A8" s="2" t="s">
        <v>190</v>
      </c>
    </row>
    <row r="9" spans="1:1" x14ac:dyDescent="0.3">
      <c r="A9" s="2" t="s">
        <v>152</v>
      </c>
    </row>
    <row r="10" spans="1:1" x14ac:dyDescent="0.3">
      <c r="A10" s="2" t="s">
        <v>153</v>
      </c>
    </row>
    <row r="11" spans="1:1" x14ac:dyDescent="0.3">
      <c r="A11" s="2" t="s">
        <v>172</v>
      </c>
    </row>
    <row r="12" spans="1:1" x14ac:dyDescent="0.3">
      <c r="A12" s="2" t="s">
        <v>691</v>
      </c>
    </row>
    <row r="13" spans="1:1" x14ac:dyDescent="0.3">
      <c r="A13" s="2" t="s">
        <v>692</v>
      </c>
    </row>
    <row r="14" spans="1:1" x14ac:dyDescent="0.3">
      <c r="A14" s="2" t="s">
        <v>693</v>
      </c>
    </row>
    <row r="16" spans="1:1" x14ac:dyDescent="0.3">
      <c r="A16" s="2" t="s">
        <v>694</v>
      </c>
    </row>
    <row r="17" spans="1:1" x14ac:dyDescent="0.3">
      <c r="A17" s="2" t="s">
        <v>662</v>
      </c>
    </row>
    <row r="18" spans="1:1" x14ac:dyDescent="0.3">
      <c r="A18" s="2" t="s">
        <v>664</v>
      </c>
    </row>
    <row r="20" spans="1:1" x14ac:dyDescent="0.3">
      <c r="A20" s="2" t="s">
        <v>670</v>
      </c>
    </row>
    <row r="21" spans="1:1" x14ac:dyDescent="0.3">
      <c r="A21" s="2" t="s">
        <v>672</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6646835-2A36-4BD1-851B-5075BF700AD0}">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62F2A5A5-0EEA-4309-B17D-7D2CA2B044ED}">
  <ds:schemaRefs>
    <ds:schemaRef ds:uri="http://schemas.microsoft.com/sharepoint/v3/contenttype/forms"/>
  </ds:schemaRefs>
</ds:datastoreItem>
</file>

<file path=customXml/itemProps3.xml><?xml version="1.0" encoding="utf-8"?>
<ds:datastoreItem xmlns:ds="http://schemas.openxmlformats.org/officeDocument/2006/customXml" ds:itemID="{92A52248-FE33-470C-B162-1DB536979C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2025-07-23T15:24:19Z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