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08"/>
  <workbookPr hidePivotFieldList="1"/>
  <mc:AlternateContent xmlns:mc="http://schemas.openxmlformats.org/markup-compatibility/2006">
    <mc:Choice Requires="x15">
      <x15ac:absPath xmlns:x15ac="http://schemas.microsoft.com/office/spreadsheetml/2010/11/ac" url="C:\Users\Sandra.Escudero\Downloads\"/>
    </mc:Choice>
  </mc:AlternateContent>
  <xr:revisionPtr revIDLastSave="0" documentId="8_{1EA811F5-026D-4FEA-B568-6172867FB575}" xr6:coauthVersionLast="47" xr6:coauthVersionMax="47" xr10:uidLastSave="{00000000-0000-0000-0000-000000000000}"/>
  <bookViews>
    <workbookView xWindow="-120" yWindow="-120" windowWidth="29040" windowHeight="15720"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Valoración controles" sheetId="15" r:id="rId6"/>
    <sheet name="Tabla Impacto" sheetId="22" r:id="rId7"/>
    <sheet name="Hoja2" sheetId="25" r:id="rId8"/>
    <sheet name="Opciones Tratamiento" sheetId="16" r:id="rId9"/>
    <sheet name="Hoja1" sheetId="11" state="hidden" r:id="rId10"/>
  </sheets>
  <calcPr calcId="191028"/>
  <pivotCaches>
    <pivotCache cacheId="7477" r:id="rId11"/>
  </pivotCache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98" i="21" l="1"/>
  <c r="Q98" i="21"/>
  <c r="T97" i="21"/>
  <c r="Q97" i="21"/>
  <c r="T96" i="21"/>
  <c r="Q96" i="21"/>
  <c r="Y96" i="21" s="1"/>
  <c r="AA96" i="21" s="1"/>
  <c r="Y97" i="21" s="1"/>
  <c r="N96" i="21"/>
  <c r="M96" i="21"/>
  <c r="K96" i="21"/>
  <c r="T95" i="21"/>
  <c r="Q95" i="21"/>
  <c r="T94" i="21"/>
  <c r="Q94" i="21"/>
  <c r="T93" i="21"/>
  <c r="Q93" i="21"/>
  <c r="N93" i="21"/>
  <c r="M93" i="21"/>
  <c r="K93" i="21"/>
  <c r="T92" i="21"/>
  <c r="Q92" i="21"/>
  <c r="T91" i="21"/>
  <c r="Q91" i="21"/>
  <c r="T90" i="21"/>
  <c r="Q90" i="21"/>
  <c r="N90" i="21"/>
  <c r="M90" i="21"/>
  <c r="K90" i="21"/>
  <c r="T79" i="21"/>
  <c r="Q79" i="21"/>
  <c r="T78" i="21"/>
  <c r="Q78" i="21"/>
  <c r="T77" i="21"/>
  <c r="Q77" i="21"/>
  <c r="T76" i="21"/>
  <c r="Q76" i="21"/>
  <c r="T75" i="21"/>
  <c r="Q75" i="21"/>
  <c r="T74" i="21"/>
  <c r="Q74" i="21"/>
  <c r="T73" i="21"/>
  <c r="Q73" i="21"/>
  <c r="M73" i="21"/>
  <c r="AC73" i="21" s="1"/>
  <c r="K73" i="21"/>
  <c r="AC96" i="21" l="1"/>
  <c r="Z97" i="21"/>
  <c r="AA97" i="21"/>
  <c r="Y98" i="21"/>
  <c r="Z96" i="21"/>
  <c r="Y93" i="21"/>
  <c r="AC93" i="21"/>
  <c r="AC94" i="21" s="1"/>
  <c r="Y90" i="21"/>
  <c r="AC90" i="21"/>
  <c r="AB73" i="21"/>
  <c r="AC74" i="21"/>
  <c r="AB74" i="21" s="1"/>
  <c r="Y73" i="21"/>
  <c r="AB94" i="21" l="1"/>
  <c r="AC95" i="21"/>
  <c r="AB95" i="21" s="1"/>
  <c r="AC97" i="21"/>
  <c r="AB96" i="21"/>
  <c r="AA98" i="21"/>
  <c r="Z98" i="21"/>
  <c r="AA93" i="21"/>
  <c r="Y94" i="21" s="1"/>
  <c r="Z93" i="21"/>
  <c r="AE96" i="21"/>
  <c r="AD96" i="21" s="1"/>
  <c r="AB93" i="21"/>
  <c r="AG93" i="21"/>
  <c r="AF93" i="21" s="1"/>
  <c r="AB90" i="21"/>
  <c r="AC91" i="21"/>
  <c r="AB91" i="21" s="1"/>
  <c r="AA90" i="21"/>
  <c r="Y91" i="21" s="1"/>
  <c r="Z90" i="21"/>
  <c r="AC92" i="21"/>
  <c r="AB92" i="21" s="1"/>
  <c r="AC75" i="21"/>
  <c r="AA73" i="21"/>
  <c r="Y74" i="21" s="1"/>
  <c r="Z73" i="21"/>
  <c r="AB97" i="21" l="1"/>
  <c r="AC98" i="21"/>
  <c r="AB98" i="21" s="1"/>
  <c r="AA94" i="21"/>
  <c r="Y95" i="21" s="1"/>
  <c r="Z94" i="21"/>
  <c r="Z91" i="21"/>
  <c r="AA91" i="21"/>
  <c r="Y92" i="21" s="1"/>
  <c r="AE90" i="21" s="1"/>
  <c r="AD90" i="21" s="1"/>
  <c r="AG90" i="21"/>
  <c r="AF90" i="21" s="1"/>
  <c r="AB75" i="21"/>
  <c r="AC76" i="21"/>
  <c r="AA74" i="21"/>
  <c r="Y75" i="21" s="1"/>
  <c r="Z74" i="21"/>
  <c r="AG96" i="21" l="1"/>
  <c r="AF96" i="21" s="1"/>
  <c r="AH96" i="21" s="1"/>
  <c r="AH90" i="21"/>
  <c r="Z95" i="21"/>
  <c r="AA95" i="21"/>
  <c r="AE93" i="21"/>
  <c r="AD93" i="21" s="1"/>
  <c r="AH93" i="21" s="1"/>
  <c r="AA92" i="21"/>
  <c r="Z92" i="21"/>
  <c r="AB76" i="21"/>
  <c r="AC77" i="21"/>
  <c r="Z75" i="21"/>
  <c r="AA75" i="21"/>
  <c r="Y76" i="21" s="1"/>
  <c r="Z76" i="21" l="1"/>
  <c r="AA76" i="21"/>
  <c r="Y77" i="21" s="1"/>
  <c r="AB77" i="21"/>
  <c r="AC78" i="21"/>
  <c r="AB78" i="21" s="1"/>
  <c r="AC79" i="21"/>
  <c r="AB79" i="21" s="1"/>
  <c r="AG73" i="21" l="1"/>
  <c r="AF73" i="21" s="1"/>
  <c r="AA77" i="21"/>
  <c r="Y78" i="21" s="1"/>
  <c r="Z77" i="21"/>
  <c r="AA78" i="21" l="1"/>
  <c r="Y79" i="21" s="1"/>
  <c r="AE73" i="21" s="1"/>
  <c r="AD73" i="21" s="1"/>
  <c r="AH73" i="21" s="1"/>
  <c r="Z78" i="21"/>
  <c r="AA79" i="21" l="1"/>
  <c r="Z79" i="21"/>
  <c r="Y47" i="21" l="1"/>
  <c r="T47" i="21"/>
  <c r="T46" i="21"/>
  <c r="Y46" i="21" s="1"/>
  <c r="T45" i="21"/>
  <c r="Y45" i="21" s="1"/>
  <c r="T44" i="21"/>
  <c r="Y44" i="21" s="1"/>
  <c r="T43" i="21"/>
  <c r="Y43" i="21" s="1"/>
  <c r="T32" i="21" l="1"/>
  <c r="T30" i="21"/>
  <c r="Q30" i="21"/>
  <c r="T68" i="21" l="1"/>
  <c r="N66" i="21" l="1"/>
  <c r="M66" i="21"/>
  <c r="K66" i="21"/>
  <c r="Q68" i="21"/>
  <c r="T67" i="21"/>
  <c r="Q67" i="21"/>
  <c r="T66" i="21"/>
  <c r="Q66" i="21"/>
  <c r="AC66" i="21" l="1"/>
  <c r="Y66" i="21"/>
  <c r="Q33" i="21"/>
  <c r="Q32" i="21"/>
  <c r="N31" i="21"/>
  <c r="M31" i="21"/>
  <c r="K31" i="21"/>
  <c r="T34" i="21"/>
  <c r="Q34" i="21"/>
  <c r="T33" i="21"/>
  <c r="T31" i="21"/>
  <c r="Q31" i="21"/>
  <c r="AB66" i="21" l="1"/>
  <c r="AC68" i="21"/>
  <c r="AB68" i="21" s="1"/>
  <c r="AC67" i="21"/>
  <c r="AB67" i="21" s="1"/>
  <c r="AA66" i="21"/>
  <c r="Y67" i="21" s="1"/>
  <c r="Z66" i="21"/>
  <c r="Y31" i="21"/>
  <c r="AC31" i="21"/>
  <c r="AB31" i="21" s="1"/>
  <c r="AC32" i="21"/>
  <c r="AB32" i="21" s="1"/>
  <c r="T59" i="21"/>
  <c r="Q59" i="21"/>
  <c r="T58" i="21"/>
  <c r="Q58" i="21"/>
  <c r="N58" i="21"/>
  <c r="M58" i="21"/>
  <c r="K58" i="21"/>
  <c r="AA67" i="21" l="1"/>
  <c r="Y68" i="21" s="1"/>
  <c r="Z67" i="21"/>
  <c r="AG66" i="21"/>
  <c r="AF66" i="21" s="1"/>
  <c r="AC34" i="21"/>
  <c r="AB34" i="21" s="1"/>
  <c r="AA31" i="21"/>
  <c r="Y32" i="21" s="1"/>
  <c r="Z31" i="21"/>
  <c r="AC33" i="21"/>
  <c r="AB33" i="21" s="1"/>
  <c r="Y58" i="21"/>
  <c r="AC58" i="21"/>
  <c r="AC59" i="21" s="1"/>
  <c r="AB59" i="21" s="1"/>
  <c r="T57" i="21"/>
  <c r="Q57" i="21"/>
  <c r="T56" i="21"/>
  <c r="Q56" i="21"/>
  <c r="N56" i="21"/>
  <c r="M56" i="21"/>
  <c r="K56" i="21"/>
  <c r="T55" i="21"/>
  <c r="Q55" i="21"/>
  <c r="T54" i="21"/>
  <c r="Q54" i="21"/>
  <c r="T53" i="21"/>
  <c r="Q53" i="21"/>
  <c r="T52" i="21"/>
  <c r="Q52" i="21"/>
  <c r="T51" i="21"/>
  <c r="Q51" i="21"/>
  <c r="T50" i="21"/>
  <c r="Q50" i="21"/>
  <c r="T49" i="21"/>
  <c r="Q49" i="21"/>
  <c r="T48" i="21"/>
  <c r="Q48" i="21"/>
  <c r="N48" i="21"/>
  <c r="M48" i="21"/>
  <c r="K48" i="21"/>
  <c r="Q38" i="21"/>
  <c r="Q37" i="21"/>
  <c r="T36" i="21"/>
  <c r="Q36" i="21"/>
  <c r="T35" i="21"/>
  <c r="Q35" i="21"/>
  <c r="N35" i="21"/>
  <c r="M35" i="21"/>
  <c r="K35" i="21"/>
  <c r="Y35" i="21" l="1"/>
  <c r="Z68" i="21"/>
  <c r="AA68" i="21"/>
  <c r="AE66" i="21"/>
  <c r="AD66" i="21" s="1"/>
  <c r="AH66" i="21" s="1"/>
  <c r="AA32" i="21"/>
  <c r="Y33" i="21" s="1"/>
  <c r="Z32" i="21"/>
  <c r="AG31" i="21"/>
  <c r="AF31" i="21" s="1"/>
  <c r="AC56" i="21"/>
  <c r="Y52" i="21"/>
  <c r="Z52" i="21" s="1"/>
  <c r="Y56" i="21"/>
  <c r="Z56" i="21" s="1"/>
  <c r="AB58" i="21"/>
  <c r="AG58" i="21"/>
  <c r="AF58" i="21" s="1"/>
  <c r="AA58" i="21"/>
  <c r="Y59" i="21" s="1"/>
  <c r="AE58" i="21" s="1"/>
  <c r="AD58" i="21" s="1"/>
  <c r="Z58" i="21"/>
  <c r="AC52" i="21"/>
  <c r="AC53" i="21" s="1"/>
  <c r="AB53" i="21" s="1"/>
  <c r="Y48" i="21"/>
  <c r="AC48" i="21"/>
  <c r="AC51" i="21" s="1"/>
  <c r="AB51" i="21" s="1"/>
  <c r="AC35" i="21"/>
  <c r="AH58" i="21" l="1"/>
  <c r="AA52" i="21"/>
  <c r="Y53" i="21" s="1"/>
  <c r="Z53" i="21" s="1"/>
  <c r="AA33" i="21"/>
  <c r="Y34" i="21" s="1"/>
  <c r="AE31" i="21" s="1"/>
  <c r="AD31" i="21" s="1"/>
  <c r="AH31" i="21" s="1"/>
  <c r="Z33" i="21"/>
  <c r="AA56" i="21"/>
  <c r="Y57" i="21" s="1"/>
  <c r="Z57" i="21" s="1"/>
  <c r="AB56" i="21"/>
  <c r="AA59" i="21"/>
  <c r="Z59" i="21"/>
  <c r="AB52" i="21"/>
  <c r="AC54" i="21"/>
  <c r="AB54" i="21" s="1"/>
  <c r="AC55" i="21"/>
  <c r="AB55" i="21" s="1"/>
  <c r="AB48" i="21"/>
  <c r="AC50" i="21"/>
  <c r="AB50" i="21" s="1"/>
  <c r="AC49" i="21"/>
  <c r="AB49" i="21" s="1"/>
  <c r="Z48" i="21"/>
  <c r="AA48" i="21"/>
  <c r="AB35" i="21"/>
  <c r="AA35" i="21"/>
  <c r="Y36" i="21" s="1"/>
  <c r="Z35" i="21"/>
  <c r="AA53" i="21" l="1"/>
  <c r="Y54" i="21" s="1"/>
  <c r="Z54" i="21" s="1"/>
  <c r="AE56" i="21"/>
  <c r="AD56" i="21" s="1"/>
  <c r="AA57" i="21"/>
  <c r="Z34" i="21"/>
  <c r="AA34" i="21"/>
  <c r="AG48" i="21"/>
  <c r="AF48" i="21" s="1"/>
  <c r="AG52" i="21"/>
  <c r="AF52" i="21" s="1"/>
  <c r="Y50" i="21"/>
  <c r="Y49" i="21"/>
  <c r="AA36" i="21"/>
  <c r="Y37" i="21" s="1"/>
  <c r="Z36" i="21"/>
  <c r="AA37" i="21" l="1"/>
  <c r="Y38" i="21" s="1"/>
  <c r="AE35" i="21" s="1"/>
  <c r="AD35" i="21" s="1"/>
  <c r="Z37" i="21"/>
  <c r="AA54" i="21"/>
  <c r="Y55" i="21" s="1"/>
  <c r="AE52" i="21" s="1"/>
  <c r="AD52" i="21" s="1"/>
  <c r="AH52" i="21" s="1"/>
  <c r="AA49" i="21"/>
  <c r="Y51" i="21" s="1"/>
  <c r="AE48" i="21" s="1"/>
  <c r="AD48" i="21" s="1"/>
  <c r="AH48" i="21" s="1"/>
  <c r="Z49" i="21"/>
  <c r="AA50" i="21"/>
  <c r="Z50" i="21"/>
  <c r="AA38" i="21" l="1"/>
  <c r="Z38" i="21"/>
  <c r="Z55" i="21"/>
  <c r="AA55" i="21"/>
  <c r="AA51" i="21"/>
  <c r="Z51" i="21"/>
  <c r="T89" i="21" l="1"/>
  <c r="Q89" i="21"/>
  <c r="T88" i="21"/>
  <c r="Q88" i="21"/>
  <c r="T87" i="21"/>
  <c r="Q87" i="21"/>
  <c r="T86" i="21"/>
  <c r="Q86" i="21"/>
  <c r="T85" i="21"/>
  <c r="Q85" i="21"/>
  <c r="T84" i="21"/>
  <c r="Q84" i="21"/>
  <c r="T83" i="21"/>
  <c r="Q83" i="21"/>
  <c r="N83" i="21"/>
  <c r="M83" i="21"/>
  <c r="K83" i="21"/>
  <c r="T82" i="21"/>
  <c r="T70" i="21"/>
  <c r="Q70" i="21"/>
  <c r="Q64" i="21"/>
  <c r="T64" i="21"/>
  <c r="T61" i="21"/>
  <c r="Q61" i="21"/>
  <c r="T41" i="21"/>
  <c r="Q41" i="21"/>
  <c r="T25" i="21"/>
  <c r="T24" i="21"/>
  <c r="T23" i="21"/>
  <c r="T22" i="21"/>
  <c r="Q25" i="21"/>
  <c r="Q24" i="21"/>
  <c r="Q23" i="21"/>
  <c r="Q22" i="21"/>
  <c r="AC22" i="21" s="1"/>
  <c r="Q40" i="21"/>
  <c r="Q42" i="21"/>
  <c r="Q39" i="21"/>
  <c r="M39" i="21"/>
  <c r="K39" i="21"/>
  <c r="T39" i="21"/>
  <c r="T40" i="21"/>
  <c r="T42" i="21"/>
  <c r="T81" i="21"/>
  <c r="Q81" i="21"/>
  <c r="N39" i="21"/>
  <c r="Q65" i="21"/>
  <c r="Q63" i="21"/>
  <c r="Q62" i="21"/>
  <c r="M62" i="21"/>
  <c r="T65" i="21"/>
  <c r="K62" i="21"/>
  <c r="T62" i="21"/>
  <c r="T63" i="21"/>
  <c r="N62" i="21"/>
  <c r="Q72" i="21"/>
  <c r="Q71" i="21"/>
  <c r="Q69" i="21"/>
  <c r="K69" i="21"/>
  <c r="T69" i="21"/>
  <c r="M69" i="21"/>
  <c r="T72" i="21"/>
  <c r="T71" i="21"/>
  <c r="N69" i="21"/>
  <c r="Q60" i="21"/>
  <c r="M60" i="21"/>
  <c r="T60" i="21"/>
  <c r="K60" i="21"/>
  <c r="N60" i="21"/>
  <c r="Q19" i="21"/>
  <c r="Q20" i="21"/>
  <c r="Q18" i="21"/>
  <c r="Q17" i="21"/>
  <c r="Q16" i="21"/>
  <c r="Q15" i="21"/>
  <c r="M15" i="21"/>
  <c r="T15" i="21"/>
  <c r="K15" i="21"/>
  <c r="T16" i="21"/>
  <c r="T17" i="21"/>
  <c r="T18" i="21"/>
  <c r="T19" i="21"/>
  <c r="T20" i="21"/>
  <c r="Q82" i="21"/>
  <c r="Q80" i="21"/>
  <c r="K80" i="21"/>
  <c r="M80" i="21"/>
  <c r="T80" i="21"/>
  <c r="Q29" i="21"/>
  <c r="M29" i="21"/>
  <c r="T29" i="21"/>
  <c r="K29" i="21"/>
  <c r="Q28" i="21"/>
  <c r="Q27" i="21"/>
  <c r="Q26" i="21"/>
  <c r="M26" i="21"/>
  <c r="T27" i="21"/>
  <c r="K26" i="21"/>
  <c r="T26" i="21"/>
  <c r="H220" i="22"/>
  <c r="B220" i="22" a="1"/>
  <c r="H219" i="22"/>
  <c r="H218" i="22"/>
  <c r="H217" i="22"/>
  <c r="H216" i="22"/>
  <c r="H215" i="22"/>
  <c r="H214" i="22"/>
  <c r="H213" i="22"/>
  <c r="H212" i="22"/>
  <c r="H211" i="22"/>
  <c r="H210" i="22"/>
  <c r="H209" i="22"/>
  <c r="Q21" i="21"/>
  <c r="N80" i="21"/>
  <c r="N29" i="21"/>
  <c r="N26" i="21"/>
  <c r="N15" i="21"/>
  <c r="B220" i="22"/>
  <c r="B221" i="22"/>
  <c r="J209" i="22"/>
  <c r="B222" i="22"/>
  <c r="AC36" i="21" l="1"/>
  <c r="AC37" i="21" s="1"/>
  <c r="AC57" i="21"/>
  <c r="AC29" i="21"/>
  <c r="AC30" i="21" s="1"/>
  <c r="AB30" i="21" s="1"/>
  <c r="AC26" i="21"/>
  <c r="AB26" i="21" s="1"/>
  <c r="AC62" i="21"/>
  <c r="AB62" i="21" s="1"/>
  <c r="Y80" i="21"/>
  <c r="AA80" i="21" s="1"/>
  <c r="AC60" i="21"/>
  <c r="AB60" i="21" s="1"/>
  <c r="AC39" i="21"/>
  <c r="AB39" i="21" s="1"/>
  <c r="Y60" i="21"/>
  <c r="AA60" i="21" s="1"/>
  <c r="Y61" i="21" s="1"/>
  <c r="AE60" i="21" s="1"/>
  <c r="AD60" i="21" s="1"/>
  <c r="Y21" i="21"/>
  <c r="Z21" i="21" s="1"/>
  <c r="AC69" i="21"/>
  <c r="AB69" i="21" s="1"/>
  <c r="Y29" i="21"/>
  <c r="Z29" i="21" s="1"/>
  <c r="Y39" i="21"/>
  <c r="AA39" i="21" s="1"/>
  <c r="Y40" i="21" s="1"/>
  <c r="Z40" i="21" s="1"/>
  <c r="Y81" i="21"/>
  <c r="AA81" i="21" s="1"/>
  <c r="Y82" i="21" s="1"/>
  <c r="Y28" i="21"/>
  <c r="AA28" i="21" s="1"/>
  <c r="AC21" i="21"/>
  <c r="AB21" i="21" s="1"/>
  <c r="Y62" i="21"/>
  <c r="AA62" i="21" s="1"/>
  <c r="Y63" i="21" s="1"/>
  <c r="AC28" i="21"/>
  <c r="AB28" i="21" s="1"/>
  <c r="AC80" i="21"/>
  <c r="AC81" i="21" s="1"/>
  <c r="Y16" i="21"/>
  <c r="Z16" i="21" s="1"/>
  <c r="AC70" i="21"/>
  <c r="AB70" i="21" s="1"/>
  <c r="AC23" i="21"/>
  <c r="AB23" i="21" s="1"/>
  <c r="AB22" i="21"/>
  <c r="Y15" i="21"/>
  <c r="Y22" i="21"/>
  <c r="AC15" i="21"/>
  <c r="Y26" i="21"/>
  <c r="Y69" i="21"/>
  <c r="AC83" i="21"/>
  <c r="Y83" i="21"/>
  <c r="AB29" i="21" l="1"/>
  <c r="AB36" i="21"/>
  <c r="AC38" i="21"/>
  <c r="AB38" i="21" s="1"/>
  <c r="AB37" i="21"/>
  <c r="AG35" i="21"/>
  <c r="AF35" i="21" s="1"/>
  <c r="AH35" i="21" s="1"/>
  <c r="AB57" i="21"/>
  <c r="AG56" i="21"/>
  <c r="AF56" i="21" s="1"/>
  <c r="AH56" i="21" s="1"/>
  <c r="AC27" i="21"/>
  <c r="AB27" i="21" s="1"/>
  <c r="Z80" i="21"/>
  <c r="AC61" i="21"/>
  <c r="AB61" i="21" s="1"/>
  <c r="AE80" i="21"/>
  <c r="AD80" i="21" s="1"/>
  <c r="AC63" i="21"/>
  <c r="AC40" i="21"/>
  <c r="AB40" i="21" s="1"/>
  <c r="Z60" i="21"/>
  <c r="Z62" i="21"/>
  <c r="AA21" i="21"/>
  <c r="AG29" i="21"/>
  <c r="AF29" i="21" s="1"/>
  <c r="Z81" i="21"/>
  <c r="AA40" i="21"/>
  <c r="Y41" i="21" s="1"/>
  <c r="AA41" i="21" s="1"/>
  <c r="Y42" i="21" s="1"/>
  <c r="Z39" i="21"/>
  <c r="AC71" i="21"/>
  <c r="AB71" i="21" s="1"/>
  <c r="AA29" i="21"/>
  <c r="Y30" i="21" s="1"/>
  <c r="AA30" i="21" s="1"/>
  <c r="AB80" i="21"/>
  <c r="Z28" i="21"/>
  <c r="Z82" i="21"/>
  <c r="AA82" i="21"/>
  <c r="AA61" i="21"/>
  <c r="Z61" i="21"/>
  <c r="AA16" i="21"/>
  <c r="Y17" i="21" s="1"/>
  <c r="AA17" i="21" s="1"/>
  <c r="Y18" i="21" s="1"/>
  <c r="Z26" i="21"/>
  <c r="AA26" i="21"/>
  <c r="Y27" i="21" s="1"/>
  <c r="AE26" i="21" s="1"/>
  <c r="AD26" i="21" s="1"/>
  <c r="AC82" i="21"/>
  <c r="AB82" i="21" s="1"/>
  <c r="AB81" i="21"/>
  <c r="AA69" i="21"/>
  <c r="Z69" i="21"/>
  <c r="AB15" i="21"/>
  <c r="Z15" i="21"/>
  <c r="AA15" i="21"/>
  <c r="AA22" i="21"/>
  <c r="Y23" i="21" s="1"/>
  <c r="Z22" i="21"/>
  <c r="AC16" i="21"/>
  <c r="AA63" i="21"/>
  <c r="Y64" i="21" s="1"/>
  <c r="Z63" i="21"/>
  <c r="AC24" i="21"/>
  <c r="AA83" i="21"/>
  <c r="Y84" i="21" s="1"/>
  <c r="Z83" i="21"/>
  <c r="AB83" i="21"/>
  <c r="AC84" i="21"/>
  <c r="AG26" i="21" l="1"/>
  <c r="AF26" i="21" s="1"/>
  <c r="AH26" i="21" s="1"/>
  <c r="AE29" i="21"/>
  <c r="AD29" i="21" s="1"/>
  <c r="AH29" i="21" s="1"/>
  <c r="Z30" i="21"/>
  <c r="AG60" i="21"/>
  <c r="AF60" i="21" s="1"/>
  <c r="AH60" i="21" s="1"/>
  <c r="AC65" i="21"/>
  <c r="AC64" i="21"/>
  <c r="AB64" i="21" s="1"/>
  <c r="AB63" i="21"/>
  <c r="AC42" i="21"/>
  <c r="AB42" i="21" s="1"/>
  <c r="AC41" i="21"/>
  <c r="AC72" i="21"/>
  <c r="AG69" i="21" s="1"/>
  <c r="AF69" i="21" s="1"/>
  <c r="Z41" i="21"/>
  <c r="AG80" i="21"/>
  <c r="AF80" i="21" s="1"/>
  <c r="AH80" i="21" s="1"/>
  <c r="Z17" i="21"/>
  <c r="AA18" i="21"/>
  <c r="Y19" i="21" s="1"/>
  <c r="Z18" i="21"/>
  <c r="AC25" i="21"/>
  <c r="AB25" i="21" s="1"/>
  <c r="AB24" i="21"/>
  <c r="AB16" i="21"/>
  <c r="AC17" i="21"/>
  <c r="AA27" i="21"/>
  <c r="Z27" i="21"/>
  <c r="AA42" i="21"/>
  <c r="Z42" i="21"/>
  <c r="AE39" i="21"/>
  <c r="AD39" i="21" s="1"/>
  <c r="AA23" i="21"/>
  <c r="Y24" i="21" s="1"/>
  <c r="Z23" i="21"/>
  <c r="Z64" i="21"/>
  <c r="AA64" i="21"/>
  <c r="Y65" i="21" s="1"/>
  <c r="Y71" i="21"/>
  <c r="Y70" i="21"/>
  <c r="AB84" i="21"/>
  <c r="AC85" i="21"/>
  <c r="AA84" i="21"/>
  <c r="Y85" i="21" s="1"/>
  <c r="Z84" i="21"/>
  <c r="AB72" i="21" l="1"/>
  <c r="AG62" i="21"/>
  <c r="AF62" i="21" s="1"/>
  <c r="AB65" i="21"/>
  <c r="AB41" i="21"/>
  <c r="AG39" i="21"/>
  <c r="AF39" i="21" s="1"/>
  <c r="AH39" i="21" s="1"/>
  <c r="AG22" i="21"/>
  <c r="AF22" i="21" s="1"/>
  <c r="AE62" i="21"/>
  <c r="AD62" i="21" s="1"/>
  <c r="Z65" i="21"/>
  <c r="AA65" i="21"/>
  <c r="AA24" i="21"/>
  <c r="Y25" i="21" s="1"/>
  <c r="AE22" i="21" s="1"/>
  <c r="AD22" i="21" s="1"/>
  <c r="Z24" i="21"/>
  <c r="AA70" i="21"/>
  <c r="Z70" i="21"/>
  <c r="Z71" i="21"/>
  <c r="AA71" i="21"/>
  <c r="Y72" i="21" s="1"/>
  <c r="Z19" i="21"/>
  <c r="AA19" i="21"/>
  <c r="Y20" i="21" s="1"/>
  <c r="AE15" i="21" s="1"/>
  <c r="AD15" i="21" s="1"/>
  <c r="AC18" i="21"/>
  <c r="AB17" i="21"/>
  <c r="AA85" i="21"/>
  <c r="Y86" i="21" s="1"/>
  <c r="Z85" i="21"/>
  <c r="AB85" i="21"/>
  <c r="AC86" i="21"/>
  <c r="AH62" i="21" l="1"/>
  <c r="AH22" i="21"/>
  <c r="AA72" i="21"/>
  <c r="Z72" i="21"/>
  <c r="AE69" i="21"/>
  <c r="AD69" i="21" s="1"/>
  <c r="AH69" i="21" s="1"/>
  <c r="AB18" i="21"/>
  <c r="AC19" i="21"/>
  <c r="AA25" i="21"/>
  <c r="Z25" i="21"/>
  <c r="Z20" i="21"/>
  <c r="AA20" i="21"/>
  <c r="AB86" i="21"/>
  <c r="AC87" i="21"/>
  <c r="AA86" i="21"/>
  <c r="Y87" i="21" s="1"/>
  <c r="Z86" i="21"/>
  <c r="AB19" i="21" l="1"/>
  <c r="AC20" i="21"/>
  <c r="AB20" i="21" s="1"/>
  <c r="AA87" i="21"/>
  <c r="Y88" i="21" s="1"/>
  <c r="Z87" i="21"/>
  <c r="AB87" i="21"/>
  <c r="AC88" i="21"/>
  <c r="AC89" i="21"/>
  <c r="AB89" i="21" s="1"/>
  <c r="AG15" i="21" l="1"/>
  <c r="AF15" i="21" s="1"/>
  <c r="AH15" i="21" s="1"/>
  <c r="AB88" i="21"/>
  <c r="AG83" i="21"/>
  <c r="AF83" i="21" s="1"/>
  <c r="AA88" i="21"/>
  <c r="Y89" i="21" s="1"/>
  <c r="AE83" i="21" s="1"/>
  <c r="AD83" i="21" s="1"/>
  <c r="Z88" i="21"/>
  <c r="AH83" i="21" l="1"/>
  <c r="AA89" i="21"/>
  <c r="Z89" i="21"/>
</calcChain>
</file>

<file path=xl/sharedStrings.xml><?xml version="1.0" encoding="utf-8"?>
<sst xmlns="http://schemas.openxmlformats.org/spreadsheetml/2006/main" count="1491" uniqueCount="760">
  <si>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</si>
  <si>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</si>
  <si>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</si>
  <si>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</si>
  <si>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</si>
  <si>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</si>
  <si>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</si>
  <si>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Jurídica</t>
  </si>
  <si>
    <t>FECHA DE ELABORACIÓN O ACTUALIZACIÓN:</t>
  </si>
  <si>
    <t>Diciembre de 2021</t>
  </si>
  <si>
    <t>RESPONSABLE (s) DE ELABORACIÓN O ACTUALIZACIÓN</t>
  </si>
  <si>
    <t>Subdirector Jurídico</t>
  </si>
  <si>
    <t>Factor: Externo/Interno/Proceso</t>
  </si>
  <si>
    <t xml:space="preserve">Variable </t>
  </si>
  <si>
    <t xml:space="preserve">¿Cómo me puede afectar? </t>
  </si>
  <si>
    <t>CARÁCTER: Positivo/negativo</t>
  </si>
  <si>
    <t>Breve análisis</t>
  </si>
  <si>
    <t>Factor Externo</t>
  </si>
  <si>
    <t>Problemas de  seguridad y orden público.</t>
  </si>
  <si>
    <t>NEGATIVO</t>
  </si>
  <si>
    <t>POSITIVO</t>
  </si>
  <si>
    <t xml:space="preserve">Desde el proceso se desarrollan actividades que requieren de trabajo de campo, por parte de los servidores públicos lo cual puede afectar la integridad de los mismos. </t>
  </si>
  <si>
    <t>Factor Interno</t>
  </si>
  <si>
    <t>Alianzas, articulación, ambiente adecuado, negociación con lideres comunales</t>
  </si>
  <si>
    <t>Permitirá un ambiente adecuado para el cumplimiento de los Programas y Proyectos institucionales</t>
  </si>
  <si>
    <t>Intereses diferentes al general</t>
  </si>
  <si>
    <t xml:space="preserve">Favorecimiento a intereses particulares en sometimiento al poder que se ejerce desde lo político. También generaría falta de transparencia,  no permitiendo el cumplimiento de objetivos del ISVIMED. </t>
  </si>
  <si>
    <t>Falta de articulación interinstitucional, para algunos procesos gestionados por la subdirección</t>
  </si>
  <si>
    <t xml:space="preserve">Afecta los resultados en los objetivos del ISVIMED. No permite compartir información y ser asertivos en la toma de decisiones. Afecta el tema de la defensa jurídica en la toma de decisiones. Genera conflicto de competencias entre las entidades vinculadas de orden negativo. Genera mayor tramitología en la entrega de información. No unificación de criterios frente a los servicios prestados.  </t>
  </si>
  <si>
    <t>Cambio de políticas y directrices de orden estrategico y operativo</t>
  </si>
  <si>
    <t xml:space="preserve">Afectación en los indicadores, la continuidad de los procesos y proyectos. Rotación de los contratistas, perdida de información institucional, fuga de conocimiento. </t>
  </si>
  <si>
    <t>Cambio normativo</t>
  </si>
  <si>
    <t xml:space="preserve">Genera inseguridad jurídica y reprocesos, o nuevos procesos, que requiere una estructura de funcionamiento nuevo. </t>
  </si>
  <si>
    <t>Reducción asignación presupuestal por parte del Municipio</t>
  </si>
  <si>
    <t xml:space="preserve">No permite el cumplimiento cabal de los programas y proyectos del ISVIMED. </t>
  </si>
  <si>
    <t>Deficiencias en las estrategias comunicacionales internas.</t>
  </si>
  <si>
    <t xml:space="preserve">Genera desinformación y afecta el ambiente laboral. Conflictos internos. </t>
  </si>
  <si>
    <t>Falta de unidad de criterios jurídicos</t>
  </si>
  <si>
    <t xml:space="preserve">Retrasa los procesos, afecta el trabajo en equipo, inflexibilidad. </t>
  </si>
  <si>
    <t>Falta de capacitación.</t>
  </si>
  <si>
    <t xml:space="preserve">Afecta el adecuado cumplimiento de funciones y obligaciones por parte del funcionario, afectando el cumplimiento de los programas y proyectos del ISVIMED. Afecta el cumplimiento oportuno de las tareas. Limita la innovación dentro del proceso. </t>
  </si>
  <si>
    <t>Carga laboral - trabajo bajo presión</t>
  </si>
  <si>
    <t>Entrega de información no fidedigna, genera la comisión de errores de manera frecuente; afecta la salud del funcionario, estrés, afecta el ambiente laboral.</t>
  </si>
  <si>
    <t>Diferencias en el estilo de liderazgo</t>
  </si>
  <si>
    <t xml:space="preserve">Dificulta el trabajo en equipo enfocado en la consecución de los resultados y en el respeto interpersonal y los procesos de planeación interna. </t>
  </si>
  <si>
    <t>Desarticulación de procesos/flujos de información</t>
  </si>
  <si>
    <t xml:space="preserve">Genera reprocesos, retrasos, resultados negativos, afecta el cumplimiento de metas, afecta el clima laboral, inoportunidad en la entrega de la información. </t>
  </si>
  <si>
    <t>Falta de recursos óptimos para el cumplimiento de las funciones asignadas</t>
  </si>
  <si>
    <t>Afecta el cumplimiento de los programas y proyectos del ISVIMED, lo cual se evidencia en la falta de personal de apoyo a la gestión de los procesos.</t>
  </si>
  <si>
    <t>Falla en el sistema de información.</t>
  </si>
  <si>
    <t xml:space="preserve">No permite la mejora continua de la información recaudada en el día a día del ISVIMED. Dificulta la búsqueda de información y su custodia. </t>
  </si>
  <si>
    <t>Fallas en los sistemas de Información de entidades externas.</t>
  </si>
  <si>
    <t xml:space="preserve">No permite el acceso y la consulta a información necesaria para adelantar las gestiones diarias de los programas y proyectos (VUR, plataforma SAP de Catastro, Consulta Postulantes del Ministerio de Vivienda, etc.) </t>
  </si>
  <si>
    <t>Alta rotación de personal.</t>
  </si>
  <si>
    <t xml:space="preserve">Propicia la pérdida de información y fuga de conocimiento, generando reprocesos, y no cumplimiento oportuno de las funciones asignadas. No cumplimiento de los programas y proyectos del ISVIMED. </t>
  </si>
  <si>
    <t xml:space="preserve">Faltas de competencias </t>
  </si>
  <si>
    <t>Genera reprocesos, retrasos, resultados negativos, afecta el cumplimiento de metas, afecta el clima laboral, inoportunidad en la entrega de la información. Genera riesgo disciplinario, eventual perdida del empleo.</t>
  </si>
  <si>
    <r>
      <t xml:space="preserve">PÁGINA: </t>
    </r>
    <r>
      <rPr>
        <sz val="12"/>
        <rFont val="Arial Narrow"/>
        <family val="2"/>
      </rPr>
      <t>2 de 3</t>
    </r>
  </si>
  <si>
    <t xml:space="preserve">IDENTIFICACIÓN DE ACTIVOS DE TI </t>
  </si>
  <si>
    <t>Activo</t>
  </si>
  <si>
    <t>Responsable</t>
  </si>
  <si>
    <t>Observaciones</t>
  </si>
  <si>
    <t>SISTEMA DE INFORMACIÓN INSTITUCIONAL SIFI</t>
  </si>
  <si>
    <t>TIC</t>
  </si>
  <si>
    <t>N/A</t>
  </si>
  <si>
    <t>CÓDIGO: F-GM-29</t>
  </si>
  <si>
    <r>
      <t xml:space="preserve">VERSIÓN: </t>
    </r>
    <r>
      <rPr>
        <sz val="11"/>
        <color theme="1"/>
        <rFont val="Arial Narrow"/>
        <family val="2"/>
      </rPr>
      <t>05</t>
    </r>
  </si>
  <si>
    <r>
      <t xml:space="preserve">FECHA: </t>
    </r>
    <r>
      <rPr>
        <sz val="11"/>
        <color theme="1"/>
        <rFont val="Arial Narrow"/>
        <family val="2"/>
      </rPr>
      <t>30/03/2021</t>
    </r>
  </si>
  <si>
    <r>
      <t xml:space="preserve">PÁGINA: </t>
    </r>
    <r>
      <rPr>
        <sz val="11"/>
        <color theme="1"/>
        <rFont val="Arial Narrow"/>
        <family val="2"/>
      </rPr>
      <t>3 de 3</t>
    </r>
  </si>
  <si>
    <t>PROCESO:</t>
  </si>
  <si>
    <t>Mayo de 2025</t>
  </si>
  <si>
    <t>OBJETIVO:</t>
  </si>
  <si>
    <t xml:space="preserve">Apoyar jurídicamente a los diferentes procesos del Instituto, buscando que todas las actuaciones se gesten bajo  la normatividad vigente en Colombia; promoviendo a su vez el mejoramiento continuo en el logro de resultados Institucionales. </t>
  </si>
  <si>
    <t>ALCANCE:</t>
  </si>
  <si>
    <t>Desde el analisis juridico del requerimiento  hasta la finalizacion del respectivo trámite.</t>
  </si>
  <si>
    <t>4.2. IDENTIFICACION DEL RIESGO</t>
  </si>
  <si>
    <t>4.3. EVALUACIÓN DEL RIESGO</t>
  </si>
  <si>
    <t>4.4. TRATAMIENTO DEL RIESGO</t>
  </si>
  <si>
    <t>SEGUIMIENTO  CUARTO TRIMESTRE 2022</t>
  </si>
  <si>
    <t>SEGUIMIENTO  TRIMESTRE 1 DE 2025</t>
  </si>
  <si>
    <t>EVIDENCIA
(Materialización de eventos, aplicación de controles)
(RELACIONAR LOS ENLACES)</t>
  </si>
  <si>
    <t>SEGUIMIENTO  TRIMESTRE 2 DE 2025</t>
  </si>
  <si>
    <t xml:space="preserve">Referencia </t>
  </si>
  <si>
    <t>Objetivo</t>
  </si>
  <si>
    <t>Temática / Línea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</si>
  <si>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</si>
  <si>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</si>
  <si>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</si>
  <si>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</si>
  <si>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</si>
  <si>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</si>
  <si>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</si>
  <si>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</si>
  <si>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</si>
  <si>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</si>
  <si>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</si>
  <si>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</si>
  <si>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</si>
  <si>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</si>
  <si>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</si>
  <si>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</si>
  <si>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</si>
  <si>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</si>
  <si>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</si>
  <si>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</si>
  <si>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</si>
  <si>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</si>
  <si>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</si>
  <si>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</si>
  <si>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</si>
  <si>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</si>
  <si>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</si>
  <si>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</si>
  <si>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</si>
  <si>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</si>
  <si>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</si>
  <si>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</si>
  <si>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</si>
  <si>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GJ11</t>
  </si>
  <si>
    <t>beneficiar 1500 unidades prediales con la titulación de los lotes fiscales en el sitio donde se encuentran, durante el cuatrienio 2024-2027</t>
  </si>
  <si>
    <t>Titulación</t>
  </si>
  <si>
    <t xml:space="preserve"> Posibilidad de afectación reputacional</t>
  </si>
  <si>
    <t>Por mal desempeño institucional relacionado con el incumplimiento de metas relacionadas con el Plan de Desarrollo Municipal a cargo del Instituto. 
por manifestación de inconformidad de parte de usuarios por los tiempos de espera para corregir eventuales inconsistencias relacionadas con la titulación de bienes, las cuales se pueden evidenciar a través de PQRSD u otros canales de atención.</t>
  </si>
  <si>
    <t>debido a la Identificación técnica y jurídica errónea de los lotes a ceder.
debido a la verificación incompleta de los usuarios que serían potenciales beneficiarios de la cesión.</t>
  </si>
  <si>
    <t>Posibilidad de afectación reputacional reflejada en mal desempeño institucional relacionado con el incumplimiento de metas relacionadas con el Plan de Desarrollo Municipal a cargo del Instituto, así como por manifestación de inconformidad de parte de usuarios por los tiempos de espera para corregir eventuales inconsistencias relacionadas con la titulación de bienes, las cuales se pueden evidenciar a través de PQRSD u otros canales de atención. Lo anterior, debido a la Identificación técnica y jurídica errónea de los lotes a ceder, así como por la verificación incompleta de los usuarios que serían potenciales beneficiarios de la cesión.</t>
  </si>
  <si>
    <t>No aplica</t>
  </si>
  <si>
    <t>Riesgo Operativo</t>
  </si>
  <si>
    <t>Media</t>
  </si>
  <si>
    <t>Moderado</t>
  </si>
  <si>
    <t>La identificación técnica y jurídica errónea de los lotes a ceder se realiza a través de derechos de petición por parte de los cesionarios afectados con la cesión errónea del lote. En este caso se procede a realizar un nuevo estudio para verificar si efectivamente ocurrió el error o cual fue la causa de mismo tanto técnica como jurídicamente.
Documentado en: P-GJ-03_PROCEDIMIENTO_PARA_SANEAMIENTO_DE_CESION_A_TITULO_GRATUITO_DE_BIEN_FISCAL</t>
  </si>
  <si>
    <t>Correctivo</t>
  </si>
  <si>
    <t>Manual</t>
  </si>
  <si>
    <t>Documentado</t>
  </si>
  <si>
    <t>Aleatoria</t>
  </si>
  <si>
    <t>Con Registro</t>
  </si>
  <si>
    <t>Resolución de modificación, de aclaración o revocatoria</t>
  </si>
  <si>
    <t>Reducir (mitigar)</t>
  </si>
  <si>
    <t xml:space="preserve">Identificación de Riesgos (El riesgo continua vigente de acuerdo al contexto?):Tanto el riesgo principal como el evento potencial  intermedio siguen vigentes.
Materialización de Evento Potencial Principal: No se ha evidenciado materialización del riesgo.
Materialización de Evento Potencial Intermedio: No se ha evidenciado materialización de eventos potenciales intermedios durante el cuarto trimestre de la vigencia.
Diseño, Efectividad de Controles: Estan bien diseñados y son efectivos.   
Estado de acciones derivadas del seguimiento a riesgos:
En este cuarto trimestre se documento la acionn correctiva #97,  producto de la materializacion del evento potencial intermedio #1 ocurrido en el primer trimestre. A la fecha se han surtido estas actividades: 
Establecer estudios previos que garanticen la idoneidad de la persona que apoyará el tema en la entidad. cumplido
Realizar la contratación de la persona requerida. cumplido
Realizar inducción y entrenamiento en las actividades específicas de la línea de acción. cumplido.                                                                                  se adjunta como  evidencias : actos administrativos de aclaración- modificación y revocatoria </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</si>
  <si>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enero, febrero y marzo de 2025.</t>
  </si>
  <si>
    <t>https://isvimedgovco-my.sharepoint.com/shared?id=%2Fsites%2F5Juridica%2D11%2EEquipoprimariojuridica%2FDocumentos%20compartidos%2FEVIDENCIA%20MATRIZ%20DE%20RIESGOS%2FTITULACI%C3%93N&amp;listurl=https%3A%2F%2Fisvimedgovco%2Esharepoint%2Ecom%2Fsites%2F5Juridica%2D11%2EEquipoprimariojuridica%2FDocumentos%20compartidos&amp;login_hint=leidy%2Erengifo%40isvimed%2Egov%2Eco&amp;source=waffle</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</si>
  <si>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abril, mayo y junio de 2025.</t>
  </si>
  <si>
    <t>https://isvimedgovco.sharepoint.com/:f:/s/5Juridica-18.Titulacion/EqoQAzErgJpFnvO4C9eWOAQBMsy2usgBrSBpR3D59mhJJQ?e=lgZhbf</t>
  </si>
  <si>
    <t xml:space="preserve">
1. Insuficiente contratación de personal de apoyo necesario para el programa.
</t>
  </si>
  <si>
    <t>De acuerdo a las metas establecidas en el Plan de Desarrollo, el líder de la línea de Titulación identifica las necesidades del personal a contratar, y las socializa en equipo primario de la Subdirección Jurídica para aprobación. Posteriormente se gestiona su inclusión en el Plan Anual de Adquisiciones</t>
  </si>
  <si>
    <t>Preventivo</t>
  </si>
  <si>
    <t>Sin Documentar</t>
  </si>
  <si>
    <t>Plan Anual de Adquisiciones
Contratos de prestación de servicios profesionales y de apoyo a la gestión.</t>
  </si>
  <si>
    <t>2. Falta de idoneidad del personal (identificación técnica y jurídica, visitas de campo y recolección de documentos, validación de requisitos y cruces, emplazamiento y gestión del acto administrativo).</t>
  </si>
  <si>
    <t>2. El profesional líder de la línea de titulación establece los perfiles de cargo del personal que se requiere para la prestación de servicios profesionales y de apoyo a la gestión, en los estudios previos durante la etapa de planeación contractual. El Subdirector Jurídico, verifica en el Estudio Previo respectivo, que la idoneidad y experiencia requerida sea coherente con las obligaciones contractuales a desarrollar, y procede a firmarlo en consecuencia.
Documentado en: Manual de Contratación.</t>
  </si>
  <si>
    <t>Estudio previos de cada contratación
Minuta del Contrato</t>
  </si>
  <si>
    <t>3. Presentación de documentación o información insuficiente o inconsistente por parte de los usuarios.</t>
  </si>
  <si>
    <r>
      <t xml:space="preserve">Los auxiliares de campo conforme a lista de chequeo en donde se relacionan los documentos que se deben aportar al expediente, hacen diligenciar la declaración juramentada de ocupación del lote. 
</t>
    </r>
    <r>
      <rPr>
        <sz val="11"/>
        <rFont val="Arial Narrow"/>
        <family val="2"/>
      </rPr>
      <t>El equipo de la línea de acción verifica en el VUR (Ventanilla Única de Registro), que los ocupantes no cuenten con otra propiedad. Así mismo verifica en SAP (Base catastral) la información técnica del lote (área, estrato, avalúo, ocupantes cargados, entre otras). Se verifica en MAPGIS la información correspondiente al Plan de Ordenamiento Territorial. A través del convenio con el Ministerio de Vivienda se solicita la realización de cruces para verificar si los ocupantes cuentan con subsidios asignados.</t>
    </r>
    <r>
      <rPr>
        <sz val="11"/>
        <color indexed="8"/>
        <rFont val="Arial Narrow"/>
        <family val="2"/>
      </rPr>
      <t xml:space="preserve">
Documentado en: INSTRUCTIVO DE CESIÓN A TITULO GRATUITO DE BIENES FISCALES</t>
    </r>
  </si>
  <si>
    <t>Continua</t>
  </si>
  <si>
    <t xml:space="preserve">Declaración juramentada de ocupación de lote diligenciada.
Reporte POT Acuerdo 48 2014. Alcaldía de Medellín - Departamento Administrativo de Planeación.
 Estudios de títulos y anexos.
consulta de cruces
</t>
  </si>
  <si>
    <t>4. Aplicación errónea de estrategias de intervención con los ocupantes de los lotes por parte del personal de campo.</t>
  </si>
  <si>
    <t>La guía para visitas de campo, socialización y recolección de documentos del proceso de titulación, brinda herramientas, recomendaciones antes, durante y después de la visita frente a aspectos que deben de tener encuentra los colaboradores que desarrollan dicha actividad.
El abogado responsable del edicto emplazatorio recibirá los expedientes efectivos recopilados por los auxiliares en campo verificando el cumplimiento de los requisitos.
Documentado en: F-GJ-155, Guía para visitas de campo titulación.</t>
  </si>
  <si>
    <t>Expediente con los documentos relacionados en la lista de chequeo para cesión de título gratuito de bien fiscal.</t>
  </si>
  <si>
    <t>5.Errores en cargues catastrales, registrales y/o en otras fuentes de consulta formal.</t>
  </si>
  <si>
    <t>El equipo de titulación una vez identifica errores en cargues catastrales, registrales y/o en otras fuentes de consulta formal, a través de los estudios técnicos y jurídicos, evidencia y los reporta a la entidad correspondiente.</t>
  </si>
  <si>
    <t>Detectivo</t>
  </si>
  <si>
    <t>Oficio Remisorio</t>
  </si>
  <si>
    <t>6. tiempos de espera del registro de las resoluciones por parte de la oficina de registro de instrumentos públicos correspondiente.</t>
  </si>
  <si>
    <t>No existe control por cuanto es una causal externa.</t>
  </si>
  <si>
    <t/>
  </si>
  <si>
    <t>GJ12</t>
  </si>
  <si>
    <t>Lograr que el 100% de los procesos realizados cumplan todas la actuaciones correspondientes dentro del debido proceso disciplinario y sancionatorio.</t>
  </si>
  <si>
    <t>Proceso Disciplinario
Proceso Administrativo Sancionatorio</t>
  </si>
  <si>
    <t>Posibilidad de afectación económica y reputacional del Instituto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</si>
  <si>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</si>
  <si>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debido a que el servidor público encargado del proceso disciplinario administrativo o sancionatorio, retarde u omita un acto propio de su cargo, o para ejecutar uno contrario a sus deberes oficiales, para el beneficio particular o de un tercero.</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</si>
  <si>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</si>
  <si>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</si>
  <si>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Riesgo de Corrupción</t>
  </si>
  <si>
    <t>Baja</t>
  </si>
  <si>
    <t>Catastrófico</t>
  </si>
  <si>
    <t>Extremo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</si>
  <si>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</si>
  <si>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</si>
  <si>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 xml:space="preserve">
</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</si>
  <si>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El seguimiento sigue siendo el mismo, la unica novedad es que sigue en marcha el proceso de la creanción de la plataforma RITA , dicho seguimiento esta acargo del abogado Carlos Taborda nombrado como oficial de la transparencia mediante Resolución. Control 1: Respecto al control de la segregación de funciones, como se ha venido reiterendo en los anteriores seguimientos, se informa que la oficina de control interno disciplinario si cuenta con la segregación de funciones, toda vez,  que esta conformada por la subdirectora jurídica,  una profesional Universitaria y un contratista,  en donde cada una de las actuaciones es revisada de la siguiente manera: el contratista es quien lleva a cabo todo lo sustancial, una vez tiene el auto y demás actuaciones elaboradas, son revisadas por la profesional universitaria quien podrá realizar observaciones o en caso de encontrarlo ajustado se pasará para la revisión y firma por parte de la subdirectora jurídica. Nuevamente se solicita por favor incluir la segregación de funciones en la matriz de riesgo. Control 2: Este control sigue siendo el mismo a los seguimientos pasados, el plan estratégico del Instituto se estructuraron varios planes con el fin de dar cumplimiento a la planeación institucional entre los que se encuentra el plan anticorrupción y atención al ciudadano, el cual consiste en Implementar acciones y estrategias anticorrupción, anti trámites, de atención al ciudadano y de rendición de cuentas que permitan garantizar la transparencia, el buen gobierno y la eficiencia administrativa, en el marco de la normatividad aplicable vigente.  Control 3: A la fecha se está llevando a cabo todo lo pertinente respecto a la implementación de la Red Interistitucional de transparencia y Anticorrupción -RITA en el Instituto, dicho seguimiento esta acargo del abogado Carlos Taborda nombrado como oficial de la transparencia mediante Resolución.
Estado de acciones derivadas del seguimiento a riesgos: De acuerdo con la entrada en vigencia del Código general disciplinario ley 1952 de 2019,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</si>
  <si>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</si>
  <si>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https://isvimedgovco-my.sharepoint.com/shared?id=%2Fsites%2F5Juridica%2D11%2EEquipoprimariojuridica%2FDocumentos%20compartidos%2FEVIDENCIA%20MATRIZ%20DE%20RIESGOS%2FDISCIPLINARIO%20Y%20SANCIONATORIO&amp;listurl=https%3A%2F%2Fisvimedgovco%2Esharepoint%2Ecom%2Fsites%2F5Juridica%2D11%2EEquipoprimariojuridica%2FDocumentos%20compartidos&amp;login_hint=leidy%2Erengifo%40isvimed%2Egov%2Eco&amp;source=waffle</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</si>
  <si>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</si>
  <si>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2. Falta de ética en el personal.</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</si>
  <si>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</si>
  <si>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</si>
  <si>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3. Ausencia de mecanismo para que funcionarios, contratistas o funcionarios puedan denunciar de manera anónima irregularidades frente al proceso disciplinario o sancionatorio</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</si>
  <si>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</si>
  <si>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</si>
  <si>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</si>
  <si>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</si>
  <si>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GJ13</t>
  </si>
  <si>
    <t>Lograr que el 100% de los procesos realizados cumplan todas la actuaciones correspondientes dentro del debido proceso disciplinario en cada vigencia.
Lograr el 100% de los procesos sean adelantados dentro de los términos de ley sin que opere la extinción de la acción disciplinaria durante todas las vigencias.</t>
  </si>
  <si>
    <t>Proceso Disciplinario</t>
  </si>
  <si>
    <t>Afectación económica y reputacional del Instituto</t>
  </si>
  <si>
    <t>reflejada en la imposibilidad de establecer la responsabilidad a los funcionarios implicados en faltas disciplinarias (emitir el fallo) y aplicar la sanción correspondiente (Detrimento Patrimonial)
por hallazgos por parte de los entes de control frente a la gestión del proceso disciplinario en el Instituto.
Por posible impunidad frente a los sujetos disciplinables</t>
  </si>
  <si>
    <t>debido al vencimiento del término legal establecido para adelantar las acciones disciplinarias.</t>
  </si>
  <si>
    <t>Posibilidad de afectación económica y reputacional del Instituto, reflejada en la imposibilidad de establecer la responsabilidad a los funcionarios implicados en faltas disciplinarias (emitir el fallo) y aplicar la sanción correspondiente (Detrimento Patrimonial), lo cual l puede conllevar a hallazgos por parte de los entes de control frente a la gestión del proceso disciplinario en el Instituto y posible impunidad frente a los sujetos disciplinables. Lo anterior, debido al vencimiento del término legal establecido para adelantar las acciones disciplinarias.</t>
  </si>
  <si>
    <t>1. La Oficina jurídica no inicia el respectivo procedimiento disciplinario (indagación preliminar o auto de apertura de investigación disciplinaria).</t>
  </si>
  <si>
    <t>Riesgo de Cumplimiento</t>
  </si>
  <si>
    <t>El profesional líder de la línea de Disciplinarios verifica la fecha de presentación de queja o denuncia frente al término establecidos en las normas y procedimientos, para lo cual se utiliza el archivo de control de procesos disciplinarios.</t>
  </si>
  <si>
    <t>archivo de control de procesos disciplinarios</t>
  </si>
  <si>
    <t>Capacitar al personal frente al deber de denunciar los hechos disciplinario por quien tenga conocimiento del mismo.
Evaluar la posibilidad de gestionar canales que permitan que los funcionarios puedan interponer de manera anónima denuncias sobre posibles actos de disciplinables (línea de ética o línea de denuncia). Coordinar con la Subdirección de Planeación, Subdirección Jurídica y TIC.</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</si>
  <si>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cuarto trimestre de 2022. 
Estado de acciones derivadas del seguimiento a riesgos:  el seguimiento sigue siendo al mismo establecido en el tercer trimestre, asi : De acuerdo con la entrada en vigencia del codigo general disciplinario ley 1952 de 2019, se adelanto el tramite pertinente con el area de calidad documental del instituto con el fin de modificar los formatos resgistrados para el proceso disciplinario respectos a los cambios de la nueva ley, asi mismo se solicito la eliminación de aquellos que ya no eran necesarios en atención a los nuevos liniamientos. ya se iniciaron las capacitaciones por subdirección respecto a los cambios releventes de la Ley 1952 de 2019. ya se viene adelantando la estructuración con el nombramiento del oficial de transparencia mediante resolución la cual ya fue notificada a la secretaria de transparencia, sin embargo, se aclara que dicha acción corresponde a la subdirección juridica  mas no al proceso disciplinario.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</si>
  <si>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 xml:space="preserve">Identificación de Riesgos : Aunque durante el primer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o denuncia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</si>
  <si>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 xml:space="preserve">Identificación de Riesgos : Aunque durante el segundo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o denuncia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</si>
  <si>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https://isvimedgovco.sharepoint.com/:x:/s/5Juridica-10.Defensajudicial/Eb7jhofNzh5LlpF6Qajd7k4B6uWyAXd6-o0wEu6BuDlSCA?e=LcIhhV</t>
  </si>
  <si>
    <t>2. No existe control sobre las fechas límite de caducidad  y prescripción.
(5 años desde la falta disciplinable para el primero y  5 años desde el auto de apertura para el segundo).</t>
  </si>
  <si>
    <t>El profesional líder de la línea de Disciplinarios verifica que las actuaciones dentro de los procesos estén dentro del término de los límites de caducidad y prescripción, para lo cual se utiliza el archivo de control de procesos disciplinarios.</t>
  </si>
  <si>
    <t>3. No se reporta a la oficina jurídica el hecho disciplinario por quien tenga conocimiento del mismo.</t>
  </si>
  <si>
    <t>No existe el control</t>
  </si>
  <si>
    <t>GJ14</t>
  </si>
  <si>
    <t>Lograr que el 100% de los procesos realizados cumplan todas la actuaciones correspondientes dentro del debido proceso sancionatorio y sin que prescriban los amparos correspondientes, dutante todas las vigencias..</t>
  </si>
  <si>
    <t>Proceso Administrativo Sancionatorio</t>
  </si>
  <si>
    <t>reflejada en la imposibilidad de la recuperación de los recursos, los amparos y las indemnizaciones a las que haya lugar, por incumplimiento contractual de contratistas y asociados.
por hallazgos por parte de los entes de control frente a la gestión del proceso administrativo sancionatorio en el Instituto.</t>
  </si>
  <si>
    <t>debido al Incumplimiento del debido proceso administrativo sancionatorio según los lineamientos establecidos en el art. 86 de la ley 1474 de 2011</t>
  </si>
  <si>
    <t>Posibilidad de afectación económica y reputacional del Instituto, reflejada en la imposibilidad de la recuperación de los recursos, los amparos y las indemnizaciones a las que haya lugar, por incumplimiento contractual de contratistas y asociados, así como por hallazgos por parte de los entes de control frente a la gestión del proceso administrativo sancionatorio en el Instituto.
Lo anterior, debido al Incumplimiento del debido proceso administrativo sancionatorio según los lineamientos establecidos en el art. 86 de la ley 1474 de 2011</t>
  </si>
  <si>
    <t>1. El supervisor no informa oportunamente el incumplimiento de obligaciones contractuales.</t>
  </si>
  <si>
    <t>1. El instructivo de imposición de sanciones, multas y declaratoria de incumplimiento de contratos / convenios, incluye la obligatoriedad de informar oportunamente a la Dirección, a través de un memorando con informe anexo, sobre los posibles incumplimientos en los que está incurriendo un contratista y/o asociado.
Documentado en: Instructivo de imposición de sanciones, multas y declaratoria de incumplimiento de contratos y convenios, I-GJ-07.</t>
  </si>
  <si>
    <t>Memorando con informe anexo sobre posibles incumplimientos por parte de contratista y/o asociado</t>
  </si>
  <si>
    <t>Identificación de Riesgos: durante el cuarto trimestre del año 2022 se identificó que el riesgo continúa vigente de acuerdo con el contexto interno y externo institucional.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tercer trimestre de 2022. 
Estado de acciones derivadas del seguimiento a riesgos: el seguimiento sigue siendo el mismo del tercer trimestre, asi :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t>
  </si>
  <si>
    <t xml:space="preserve">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
</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</si>
  <si>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</si>
  <si>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https://isvimedgovco.sharepoint.com/:x:/s/5Juridica-16.Sancionatorios/Efrs8hneJihKiB6KdiRe224BcgRrRgXO6cv32DNgmV9uXw?e=tynfgm</t>
  </si>
  <si>
    <t>2. No se realizan cada una de las etapas del debido proceso en cumplimiento de la ley 1474. Art. 86 por parte de la Subdirección Jurídica, por falta de Control sobre el cumplimiento de términos del proceso sancionatorio.</t>
  </si>
  <si>
    <t>El profesional lider de la línea de procesos sancionatorio verifica que las actuaciones dentro de los procesos estén dentro del término de los límites de caducidad y prescripción, para la cual se utiliza el archivo de control del proceso sancionatorio.</t>
  </si>
  <si>
    <t>archivo de control del proceso sancionatorio.</t>
  </si>
  <si>
    <t>GJ27</t>
  </si>
  <si>
    <t>Posibilidad de efecto dañoso sobre recursos públicos</t>
  </si>
  <si>
    <t>por perdida de recursos relacionados con la caducidad de la acción sancionatoria</t>
  </si>
  <si>
    <t>debido a la no realización de la obligación de impulsar  el proceso sancionatorio contractual para hacer efectiva la clausula penal, las pólizas u otro perjucio.</t>
  </si>
  <si>
    <t>Posibilidad de efecto dañoso sobre recursos públicos por perdida de recursos relacionados con la caducidad de la acción sancionatoria, debido a la omisión en la obligación de impulsar  proceso sancionatorio contractual para hacer efectiva la clausula penal, las pólizas u otro perjucio.</t>
  </si>
  <si>
    <t>1. Se omite el inicio del proceso administrativo sancionatorio o de cualquier actuación derivada dentro del mismo por parte de la Subdirección Jurídica.</t>
  </si>
  <si>
    <t>Riesgo Fiscal</t>
  </si>
  <si>
    <t>Mayor</t>
  </si>
  <si>
    <t>1.1</t>
  </si>
  <si>
    <t>El profesionaL universitario de la Subdirección Jurídica identifica los procesos a ser iniciados, mediante la revisión de las actas del Comité de contratación remitidas en donde se recomendia el inicio del proceso sancionatorio.</t>
  </si>
  <si>
    <t>Acta del Comité de Contratatición remitidas al proceso sancionatorio</t>
  </si>
  <si>
    <t>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Acciones derivadas de materialización de eventos / fortalecimiento de controles: Con corte de este seguimiento no existen acciones derivadas de materialización del riego o los eventos potenciales intermedios.</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</si>
  <si>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se inicio sancionatorio contractual, el cual se encuentra en curso donde los terminos establecidos por la Ley.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</si>
  <si>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https://isvimedgovco.sharepoint.com/:x:/s/5Juridica-16.Sancionatorios/Efrs8hneJihKiB6KdiRe224BcgRrRgXO6cv32DNgmV9uXw?e=9Se3PW
https://isvimedgovco.sharepoint.com/:b:/s/5Juridica-16.Sancionatorios/Ec3etORtx7lIjjJNITqBP-0B46VZkILa2_bv6xqExmCVtA?e=LY3v4T
https://isvimedgovco.sharepoint.com/:b:/s/5Juridica-16.Sancionatorios/EfbaXlUYOZZDmQpgA6MX-TkBeW1OYMYUoQXGnacyAr6Qpg?e=j258Yx</t>
  </si>
  <si>
    <t>1.2</t>
  </si>
  <si>
    <t>El profesional universitario de la Subdirección Jurídica, verifica el cumplimiento de todas las actuaciones dentro del proceso administrativo sancionatorio de acuerdo a los establecido en el contrato, para lo cual utiliza la matriz de control de procesos sancionatorios.</t>
  </si>
  <si>
    <t>Matriz de control de procesos sancionatorios.
Expediente de cada proceso sancionatorio con la evidencia de las actuaciones.</t>
  </si>
  <si>
    <t>2. Imposibilidad de hacer efectivos los amparos, en el caso de que se hayan solicitado dentro del contrato.
2.1.  El supervisor del contrato que presenta incumplimiento, no informa a tiempo teniendo en cuenta las vigencias de los amparos contractuales.</t>
  </si>
  <si>
    <t>La entidad cuenta con un Manual de Supervisión e Interventoría, en donde se establece la obligación por parte de los supervisores de informar sobre los presuntos incumplimiento contractuales. Le corresponde a cada supervisor acatar dichos lineamientos e informarlo en el respectivo informes de supervisión y al Comité de Contratación de la enitdad, quien será el encargado de recomendar el inicio del proceso sancionatorio.</t>
  </si>
  <si>
    <t xml:space="preserve">Informe de Supervisión
Acta del Comité de Contratatición remitidas al proceso sancionatorio
</t>
  </si>
  <si>
    <t>Realizar campaña comunicacional recordando a los supervisores el cumplimiento del manual de supervisión  de la entidad en especial el de informar oprtunamente sobre los incumplimientos contractuales, teniendo en cuenta las vigencias de los amparos en el caso de que hayan sido solicitados.</t>
  </si>
  <si>
    <t>En el caso de que se materialice el riesgo, el profesional universitario de la Subdirección Jurídica agota todas las actuaciones permitidas por la ley con el fin de recuperar el perjuicio económico presentado.
Asi mismo, analiza la pertinencia de iniciar el procedimiento disciplinario ya se a para el supervisor y/o para el prfesional universitario de la Subdirección Jurídica a cargo del proceso.</t>
  </si>
  <si>
    <t xml:space="preserve">Expediente de cada proceso sancionatorio con la evidencia de las actuaciones.
Oficio de reporte del incumplimiento por parte del supervisor / profesional universitario.
</t>
  </si>
  <si>
    <t>GJ15</t>
  </si>
  <si>
    <t>Lograr la transferencia real de dominio de los inmuebles que hicieron parte de los proyectos inmobiliarios promovidos por CORVIDE (ya liquidada) de acuerdo a las metas de cada vigencia.</t>
  </si>
  <si>
    <t>Saneamiento Corvide</t>
  </si>
  <si>
    <t xml:space="preserve"> Posiblidad de afectación reputacional</t>
  </si>
  <si>
    <t>reflejada en fallos en contra del Instituto por cuenta de tutelas, desacatos y demandas.</t>
  </si>
  <si>
    <r>
      <t xml:space="preserve">debido a </t>
    </r>
    <r>
      <rPr>
        <sz val="11"/>
        <color rgb="FFFF0000"/>
        <rFont val="Arial Narrow"/>
        <family val="2"/>
      </rPr>
      <t>que no se realice la transferencia del inmueble</t>
    </r>
    <r>
      <rPr>
        <sz val="11"/>
        <color indexed="8"/>
        <rFont val="Arial Narrow"/>
        <family val="2"/>
      </rPr>
      <t xml:space="preserve"> a los adjudicatarios de aquellos bienes que pertenecían a CORVIDE</t>
    </r>
  </si>
  <si>
    <t>Posibilidad de afectación reputacional reflejada en fallos en contra del Instituto por cuenta de tutelas, desacatos y demandas, debido a que no se realice la transferencia del inmueble a los adjudicatarios de aquellos bienes que pertenecían a CORVIDE</t>
  </si>
  <si>
    <t>1. Limitaciones económicas por parte de los usuarios para adelantar los trámites notariales requeridos.</t>
  </si>
  <si>
    <t>mayor</t>
  </si>
  <si>
    <t>Establecer y mantener contacto con los usuarios para determinar el estado de avance de trámites notariales</t>
  </si>
  <si>
    <t>Observación en SIFI cuando se establece contacto o se recibe documentación nueva del caso, en el expediente de cada usuario.</t>
  </si>
  <si>
    <t>Identificacion  de riesgo ( el riesgo  continua vigente  de acuerdo al contexto?        el riesgo y el evento potencial continúan vigentes para este trimestre
Materialización de Evento Potencial Principal:
No se materializó el evento potencial en este trimestre
materialización de evento potencial intermedio: No se materializaron los 4 eventos potenciales intermedios para este trimestre
diseño, efectividad de controles:
los controles están diseñados adecuadamente y se aplicaran según el caso
estado de acciones derivadas del seguimiento a riesgos:
No se ha materializado la acción  aunque la causa derivada  del riesgo persiste  .
Observación: No se materializó el riesgo para este trimestre, pero se debe tener en cuenta que el riesgo en el programa de SANEAMIENTO CORVIDE  es ineherente al proceso, teniendo en cuenta la complejidad en cada uno de los casos en ocasion  al tiempo transcurrido del evento y las actividades a subsanar que dependen muchas veces de los mismos usuarios como pago de impuestos y sucesiones para  ser subsanados definitivamente</t>
  </si>
  <si>
    <t>Identificación de Riesgos (El evento potencial principal e intermedios continuan vigentes de acuerdo al contexto?): Tanto el riesgo principal como el evento potencial intermedio siguen vigentes en el primer trimestre de 2025.
Materialización de Evento Potencial Principal: El evento potencial principal no se materializó.
Materialización de Evento Potencial Intermedio: El evento potencial intermedio no se materializó en este primer trimestre de 2025 (por causa de acción de tutela).
Diseño, Efectividad de Controles: Los controles están diseñados adecuadamente y se aplican según el caso.
Estado de acciones derivadas del seguimiento a riesgos: Desde la línea de acción de saneamiento CORVIDE, no hay acciones abiertas</t>
  </si>
  <si>
    <t>https://isvimedgovco-my.sharepoint.com/shared?id=%2Fsites%2F5Juridica%2D11%2EEquipoprimariojuridica%2FDocumentos%20compartidos%2FEVIDENCIA%20MATRIZ%20DE%20RIESGOS%2FESCRITURACI%C3%93N&amp;listurl=https%3A%2F%2Fisvimedgovco%2Esharepoint%2Ecom%2Fsites%2F5Juridica%2D11%2EEquipoprimariojuridica%2FDocumentos%20compartidos&amp;login_hint=leidy%2Erengifo%40isvimed%2Egov%2Eco&amp;source=waffle</t>
  </si>
  <si>
    <t>Identificación de Riesgos (El riesgo y sus causas continuan vigentes de acuerdo al contexto?): Durante el segundo trimestre de 2025, persisten tanto el riesgo principal como el evento potencial intermedio.
Materialización de Evento Potencial Principal: El evento potencial principal no presentó materialización en el periodo evaluado.
Materialización de Eventos Potenciales Intermedios (Causas): En el segundo trimestre, no se presentó la materialización de los eventos potenciales intermedios.
                                                                                                                                                                                                                                                                                                                   Diseño, Efectividad de Controles: Los controles están adecuadamente diseñados y se aplican conforme a lo previsto en cada caso. No obstante, durante el segundo trimestre de 2025 no se proyectaron notificaciones por aviso para su publicación en la página web institucional, ni se expidieron resoluciones de transferencia de bien fiscal.
Acciones derivadas de materialización de eventos / fortalecimiento de controles:  Desde la línea de acción de saneamiento CORVIDE, no hay acciones abiertas</t>
  </si>
  <si>
    <t>Subdireccion Juridica- Saneamiento-Corvide : https://app.powerbi.com/view?r=eyJrIjoiMmI1NWE0MmQtYTY2ZC00NjMwLTk1ODQtZjExN2VhMTcwNzkwIiwidCI6IjEyNjRjNjY1LTk3ZWYtNGNlZS05NzJkLTM3NDAwYTI2MmM3YSJ9</t>
  </si>
  <si>
    <t>2. Imposibilidad de contactar el adjudicatario inicial (al que CORVIDE le adjudicó).</t>
  </si>
  <si>
    <t>El abogado asignado en el proceso realiza la notificación por aviso en los casos en que no ha sido posible ubicar al adjudicatario para notificar la resolución de transferencia del bien fiscal.
En el caso de no identificar al adjudicatario, se haría la transferencia del bien fiscal a la persona que acredite el derecho sobre el mismo por posesión o por compraventa.</t>
  </si>
  <si>
    <t xml:space="preserve">Notificaciones por aviso publicadas en pagina web del Instituto.
Resolución de transferencia del bien fiscal.
</t>
  </si>
  <si>
    <t>3. Sucesiones que se deben llevar a cabo por parte de los herederos para agilizar el proceso de transferencia.</t>
  </si>
  <si>
    <t>No se pueden aplicar medidas toda vez que una entidad pública no puede realizar procesos privados como lo es una sucesión.</t>
  </si>
  <si>
    <t>4. Demoras en los trámites con entidades externas (respuestas a derechos de petición, registro de instrumentos públicos, trámites con inspecciones de policía, acceso al archivo municipal, entre otros).</t>
  </si>
  <si>
    <t xml:space="preserve">No existe el control, toda vez que la entidad no tiene injerencia en los trámites con entidades externas.
</t>
  </si>
  <si>
    <t>GJ16</t>
  </si>
  <si>
    <t>Lograr un 80% de sentencias favorales ejecutoriadas en cada vigencia</t>
  </si>
  <si>
    <t>Defensa Judicial</t>
  </si>
  <si>
    <t>afectación económica y reputacional del Instituto</t>
  </si>
  <si>
    <t xml:space="preserve">por desembolsos que deba realizar la entidad por concepto de sentencias judiciales.
por la creación de precedentes judiciales en contravía de los intereses de la entidad.
</t>
  </si>
  <si>
    <t xml:space="preserve">debido a una indebida asesoría jurídica en materia de defensa judicial </t>
  </si>
  <si>
    <t xml:space="preserve">Posibilidad de afectación económica y reputacional del Instituto por desembolsos que deba realizar la entidad por concepto de sentencias judiciales, así como por la creación de precedentes judiciales en contravía de los intereses de la entidad. Lo anterior, debido a una indebida asesoría jurídica en materia de defensa judicial. </t>
  </si>
  <si>
    <t>1. Errores en la orientación brindada por quien presta los servicios de defensa judicial. 
1.1. Falta de idoneidad del servicio profesional contratado</t>
  </si>
  <si>
    <r>
      <t>1.1. El Comité de Conciliación verifica las condiciones técnicas del operador Judicial establecidas en los estudios previos, lo cual queda consignado en el acta del comité respectiva. 
Documentado en:</t>
    </r>
    <r>
      <rPr>
        <sz val="11"/>
        <color rgb="FFFF0000"/>
        <rFont val="Arial Narrow"/>
        <family val="2"/>
      </rPr>
      <t xml:space="preserve"> </t>
    </r>
    <r>
      <rPr>
        <sz val="11"/>
        <rFont val="Arial Narrow"/>
        <family val="2"/>
      </rPr>
      <t>Acuerdo 01 del Comité de Conciliación del 2020. Artículo tercero numeral 8.</t>
    </r>
  </si>
  <si>
    <t>Actas de comités de conciliación.</t>
  </si>
  <si>
    <t>Identificación de Riesgos (El riesgo continua vigente de acuerdo al contexto?): En el cuarto trimestre de la presente anualidad, se identifica que el riesgo continua vigente, de conformidad con el contexto interno y el contexto externo institucional.
Materialización de Evento Potencial Principal: a la fecha no ha sido materializado.
Materialización de Evento Potencial Intermedio: respecto a los eventos potenciales intermedios se concluye que, durante el  cuarto trimestre del 2022, estos no se materializaron.
Diseño, Efectividad de Controles: a la fecha se encuentran igual a los planteados y ajustados en el tercer trimestre
Estado de acciones derivadas del seguimiento a riesgos:A la fecha se ha venido requiriendo la información a cada uno de los responsables, sin que se haya materializado el riesgo como tal</t>
  </si>
  <si>
    <t xml:space="preserve">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
</t>
  </si>
  <si>
    <t>"C:\Users\Leidy.Rengifo\Documents\JURIDICA\JURIDICA 2\Comité de Conciliación"</t>
  </si>
  <si>
    <t xml:space="preserve">Identificación de Riesgos (El riesgo y sus causas continuan vigentes de acuerdo al contexto?): para el segundo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Para el 2° trimestre del año 2025, se indica que el riesgo no se ha materializado, 
Acciones derivadas de materialización de eventos / fortalecimiento de controles: Para el segundo trimestre del año 2025, no se han planteado acciones.
</t>
  </si>
  <si>
    <t>1.2. Entrega de información errónea o incompleta por parte del responsable del proceso a representar.</t>
  </si>
  <si>
    <t>1.2. El Operador Judicial verifica los requerimientos realizaados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</si>
  <si>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Reporte diario de correo ingresados al correo de notificaciones
Correos elctrónicos de requerimientos de información
Registro de conversaciones en el grupo de teams</t>
  </si>
  <si>
    <t>2. Debilidades en la supervisión del contrato del Operador Judicial.
2.1. Asignación de la supervisión del contrato a un funcionario que no tenga las competencias requeridas.</t>
  </si>
  <si>
    <t>2. El profesional especializado del área de contratación realiza seguimiento a la adecuada designación de la supervisión de acuerdo al instructivo para designación de supervisiones.
Documento: I-GJ-18 - INSTRUCTIVO DESIGNACIÓN DE SUPERVISIÓN</t>
  </si>
  <si>
    <t>Memorando de designación de la supervisión.
Memorando de análisis de designación que aplica cuando la persona  no cumple.</t>
  </si>
  <si>
    <t>En caso de materizalización del riesgo, iniciar procesos sancionatorios en contra del operador jurídico así como el análisis de las posibles acciones de repetición contra los funcionarios que ejercen la supervisión. 
Control documentado en:  I-GJ-07, Instructivo de imposición de sanciones, multas y declaratoria de incumplimiento de contratos y convenios,  y en acuerdo 01 del Comité de Conciliación (acción de repetición).</t>
  </si>
  <si>
    <t>Expediente de proceso sancionatorio
Expediente acciones de repetición</t>
  </si>
  <si>
    <t>GJ28</t>
  </si>
  <si>
    <t>Posibilidad de efecto dañoso sobre los recursos públicos</t>
  </si>
  <si>
    <t>por saldos o recursos a favor no cobrados (Detrimento Patrimonial)</t>
  </si>
  <si>
    <t>debido a la falta de seguimiento de las sentencias a favor de la entidad.</t>
  </si>
  <si>
    <t>Posibilidad de efecto dañoso sobre los recursos públicos por saldos o recursos a favor no cobrados, debido a la falta de seguimiento de las sentencias a favor de la entidad.</t>
  </si>
  <si>
    <t>Falta de apoyo jurídico para revisar el estado de la totalidad de los procesos</t>
  </si>
  <si>
    <t>Alto</t>
  </si>
  <si>
    <t>El profesional especializado presenta la necesidad de contratación del apoyo jurídica para que sea incluido en el Plan Anual de Adquisiciones. Una vez aprobado se incluye en presupuesto de la entidadde cada vigencia y se realiza la contratación de conformidad con lo establecido en el manual de contratación de la entidad.
El profesional encargado del PAA, verifica el cumplimiento del mismo en los términos establecidos.</t>
  </si>
  <si>
    <t>Probabilidad</t>
  </si>
  <si>
    <t>Seguimiento del Plan Anual de Adquisiciones.
Soportes de contratación del apoyo jurídico</t>
  </si>
  <si>
    <t>Muy Baja</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</si>
  <si>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</si>
  <si>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t>
  </si>
  <si>
    <t>https://isvimed.gov.co/transparencia/plan-anual-de-adquisiciones/</t>
  </si>
  <si>
    <t>El juzgado no notifica de manera oportuna las sentencias</t>
  </si>
  <si>
    <t>El profesional especializado revisa periódicamente el estado de los procesos para identificar las actuaciones realizadas por parte de los juzgados. Esto se realiza a través de las diferentes plataformas de la rama judicial.
Documentado en: INSTRUCTIVO DE DEFENSA JUDICIAL, I-GJ-06.</t>
  </si>
  <si>
    <t>Base de datos de control de procesos</t>
  </si>
  <si>
    <t>GJ29</t>
  </si>
  <si>
    <t>por pago de intereses moratorios de sentencias y conciliaciones</t>
  </si>
  <si>
    <t>debido a una autorización tardía para el pago</t>
  </si>
  <si>
    <t>Posibilidad de efecto dañoso sobre los recursos públicos por pago de intereses moratorios de sentencias y conciliaciones, debido a una autorización tardía para el pago</t>
  </si>
  <si>
    <t>https://isvimed.gov.co/informes-de-litigios-y-demandas/</t>
  </si>
  <si>
    <t>No se cuenta con la disponiblidad de recursos para realizar el pago correspondiente</t>
  </si>
  <si>
    <t>El profesional especializado presenta el informe de litigios y demandas de manera periódica al area contable. En este informe se relaciona los procesos, su cuantía y su clasificación de probabilidad de fallo. Con base en esto, el area contable realiza la provisión del pasivo contingente en la contabilidad de la entidad.</t>
  </si>
  <si>
    <t>F-GJ-39	INFORME DE LITIGIOS Y DEMANDAS</t>
  </si>
  <si>
    <t>En el caso de materialización del riesgo por el pago de intereses moratorios de sentencias y conciliaciones se realiza el respectivo proceso disciplinario y/o acción de repetición</t>
  </si>
  <si>
    <t>Impacto</t>
  </si>
  <si>
    <t>Expediente  de proceso disciplinario / acción de repetición</t>
  </si>
  <si>
    <t>GJ17</t>
  </si>
  <si>
    <t>Lograr que el 100% de los subsidios Distritales de Vivienda en las modalidades de vivienda nueva y usada sean asignados con observancia de los requisitos establecidos en la norma vigente.</t>
  </si>
  <si>
    <t>Vivienda Nueva, Vivienda Usada</t>
  </si>
  <si>
    <r>
      <rPr>
        <b/>
        <sz val="11"/>
        <color theme="1"/>
        <rFont val="Arial Narrow"/>
        <family val="2"/>
      </rPr>
      <t xml:space="preserve">reflejada en: </t>
    </r>
    <r>
      <rPr>
        <sz val="11"/>
        <color theme="1"/>
        <rFont val="Arial Narrow"/>
        <family val="2"/>
      </rPr>
      <t xml:space="preserve">
- la indebida asignación de recursos públicos (detrimento patrimonial). 
- hallazgos disciplinarios y penales por parte de los entes de control.
- el costo social (perdida del derecho)asociado a la perdida de la oportunidad para la asignación del subsidio Municipal de Vivienda a hogares que cumplen con los requisitos legales.</t>
    </r>
  </si>
  <si>
    <r>
      <t xml:space="preserve">debido a la asignación / destinación del subsidio Distrital de Vivienda sin el cumplimiento de los requisitos legales (Vivienda Nueva, Vivienda Usada </t>
    </r>
    <r>
      <rPr>
        <sz val="11"/>
        <color theme="1"/>
        <rFont val="Arial Narrow"/>
        <family val="2"/>
      </rPr>
      <t>)</t>
    </r>
  </si>
  <si>
    <t xml:space="preserve">Posibilidad de afectación económica y reputacional del Instituto reflejada en  la indebida asignación de recursos públicos (detrimento patrimonial), en hallazgos disciplinarios y penales por parte de los entes de control, así como en el costo social (perdida del derecho) asociado a la perdida de la oportunidad para la asignación del subsidio Municipal de Vivienda a hogares que cumplen con los requisitos legales. Lo anterior, debido a la asignación / destinación del subsidio Municipal de Vivienda sin el cumplimiento de los requisitos legales (Vivienda Nueva, Vivienda Usada ). </t>
  </si>
  <si>
    <t>1. Indebida verificación del cumplimiento de requisitos establecidos en la normatividad vigente por parte de la línea de acción de Postulaciones del proceso de Gestión social.</t>
  </si>
  <si>
    <t>Alta</t>
  </si>
  <si>
    <t>3. El profesional líder de la línea de acción de Postulaciones, verifica que la validación de cumplimiento de requisitos para la asignación del subsidio municipal de vivienda (vivienda nueva, vivienda usada), se realice acorde en lo establecido en los procedimiento que se relacionan a continuación: 
P-GS-02 - PROCEDIMIENTO PARA LA VERIFICACIÓN DEL CUMPLIMIENTO DE REQUISITOS PARA LA POSTULACION AL SUBSIDIO MUNICIPAL DE VIVIENDA.
P-GS-03 - PROCEDIMIENTO PARA EL ACOMPAÑAMIENTO Y ASIGNACION DE SUBSIDIO MUNICIPAL EN LA MODALIDAD DE VIVIENDA USADA.
Para lo anterior, se utilizan listas de chequeo para cada una de las poblaciones sujetas de atención relacionadas en dichos procedimientos</t>
  </si>
  <si>
    <t>Listas de chequeo diligenciadas adjuntas en los expedientes de cada hogar sujeto de atención</t>
  </si>
  <si>
    <t>Identificación de Riesgos: Aunque durante el cuarto trimestre del año 2022 se identificó que el riesgo aún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Para el 4° trimestre del año 2022, se indica que el riesgo no se ha materializado, toda vez que, desde la línea de acción de asignación de Subsidios de Vivienda Nueva y Usada y en coordinación con la Subdirectora Jurídica, por un lado, se le da aplicación periódica y constante a los controles establecidos para este riesgo; y por otro lado, se continúa con la adecuada y minuciosa revisión jurídica de los documentos que reposan en cada uno de los expedientes de cada uno de los hogares postulados al Subsidio Municipal de Vivienda Nueva en los diferentes proyectos habitacionales y al Subsidio Municipal de Vivienda Usada,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no se materializó dicho riesgo.
Estado de acciones derivadas del seguimiento a riesgos: No aplica, toda vez que no hay acciones abiertas.</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</si>
  <si>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del area de poblaciónal específicamente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priemer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</si>
  <si>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Identificación de Riesgos (El riesgo y sus causas continuan vigentes de acuerdo al contexto?):En el segundo trimestre de 2025, el riesgo continuó vigente debido al contexto institucional interno y externo.
Materialización de Evento Potencial Principal: El evento potencial principal no se materializó.
Materialización de Eventos Potenciales Intermedios (Causas): Los eventos potenciales intermedios no se materializaron durante el primer trimestre de 2025.
Diseño, Efectividad de Controles:  En relación con el Control 1, se considera que este opera de manera adecuada tanto en su diseño como en su aplicación. Los profesionales responsables de la línea de acción para la asignación de Subsidios de Vivienda Nueva y Usada, adscritos a la Subdirección Jurídica, realizan una revisión exhaustiva de la documentación contenida en los expedientes de cada hogar postulante, con el fin de prevenir asignaciones indebidas.
Dicha revisión se efectúa antes de remitir el expediente y el proyecto de acto administrativo para aprobación por parte de la Subdirección Jurídica y posterior firma de la Directora. En caso de identificarse dudas o inconsistencias que puedan generar incertidumbre sobre la viabilidad de la asignación, se solicita a la líder encargada de la población específica en la Subdirección Poblacional que subsane o complemente la información. Cuando se requiere, se convocan mesas de trabajo conjuntas entre ambas subdirecciones para lograr claridad sobre el caso.
Una vez verificado el cumplimiento estricto de los requisitos establecidos en el Decreto Distrital 0809 de 2024, se procede a la asignación del Subsidio Distrital de Vivienda mediante acto administrativo debidamente motivado. En este sentido, se reitera que durante el primer trimestre del año no se materializó el riesgo identificado, ya que la aplicación del control ha resultado efectiva para prevenir posibles casos de tráfico de influencias en el proceso de asignación, asegurando que los subsidios se otorguen exclusivamente a hogares que cumplen con la normatividad, sin intervención de intereses indebidos.
En cuanto a los Controles 2 y 3, cabe señalar que, dentro del proceso de Gestión del Talento Humano, se desarrollan estrategias permanentes para fomentar entre los colaboradores de ISVIMED la apropiación de los valores institucionales consagrados en el Código de Integridad. Estas acciones se enmarcan en la implementación de la Política de Integridad del Modelo Integrado de Planeación y Gestión – MIPG, liderada por el equipo de Talento Humano.
Acciones derivadas de materialización de eventos / fortalecimiento de controles:    No aplica, en la medida en que actualmente no existen acciones abiertas asociadas</t>
  </si>
  <si>
    <t>https://isvimedgovco.sharepoint.com/:b:/s/5Juridica-11.Equipoprimariojuridica/EZrdoCN0TsRFg312RaG1QoAB_ZF0abmA9oBlwb8NCpKsow?e=UdeMgX ; https://isvimedgovco.sharepoint.com/:b:/s/5Juridica-11.Equipoprimariojuridica/Ebhf4fkHtvNJiwIi1xKseOIBouFA9fJmS_V-fJUtV_vcVg?e=XoUzi1  ;   https://isvimedgovco.sharepoint.com/:b:/s/5Juridica-11.Equipoprimariojuridica/EROwia4xb1FChS-j-4B5T6QBEqfd8nIM9FVCBY_j-YzIVg?e=bsZeUC ;  https://isvimedgovco.sharepoint.com/:b:/s/5Juridica-11.Equipoprimariojuridica/ESwXZ0XIeJNKqar9Qvn3VWUB10r6Kmn9PC0Pin5fOUhd5w?e=pd1Aqw ; https://isvimedgovco.sharepoint.com/:b:/s/5Juridica-11.Equipoprimariojuridica/Ebhf4fkHtvNJiwIi1xKseOIBouFA9fJmS_V-fJUtV_vcVg?e=voBWJj</t>
  </si>
  <si>
    <t>2. Falta de verificación por parte del funcionario o contratista, del cumplimiento de requisitos legales aplicables para la asignación del subsidio Distritall de Vivienda.</t>
  </si>
  <si>
    <t>El profesional encargado de asignación de subsidios (vivienda nueva, vivienda usada), verifica y revisa minuciosamente que la documentación suministrada y que reposa en el expediente del hogar postulado al subsidio, cumpla con los requisitos establecidos en el decreto distritall vigente.
La metodología para una adecuada verificación de requisitos se encuentra establecido en el documento 
P-GJ-06_PROCEDIMIENTO PARA ASIGNACION DE SUBSIDIO Y ESCRITURACION</t>
  </si>
  <si>
    <t>Acta de reunión de mesa de trabajo con la Subdirección Poblacional, para subsanar requisitos para la correcta asignación de subsidio. 
Memorando Interno por medio del cual se realiza la devolución de expedientes a la Subdirección Poblacional.
Correos Electrónicos</t>
  </si>
  <si>
    <t>3. Presentación de documentación falsa o imprecisa por parte del hogar postulado o la entidad remisoria (vivienda usada), que induzca a error, o documentación incompleta del hogar, que impida la correcta asignación del Subsidio Distrital de Vivienda.</t>
  </si>
  <si>
    <t>El profesional encargado de asignación de subsidios (vivienda nueva, vivienda usada), realiza la verificación de cruces de información a través de sistemas de información tales como: bases de datos catastrales, plataforma VUR, bases de datos del ministerio de vivienda, plataforma ADRES, entre otros. Lo anterior para identificar si el solicitante podría  estar aportando documentación falsa o imprecisa.</t>
  </si>
  <si>
    <t>Evidencias de verificación de cruces de información</t>
  </si>
  <si>
    <t>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t>
  </si>
  <si>
    <t>Acto Administrativo de revocatoria.
Demanda ante la jurisdicción de lo contencioso administrativo y la decisión que ésta emita.</t>
  </si>
  <si>
    <t>GJ18</t>
  </si>
  <si>
    <t>Vivienda Nueva - Vivienda Usada</t>
  </si>
  <si>
    <t>reflejada en la a indebida asignación de recursos públicos (detrimento patrimonial) con posibles hallazgos disciplinarios y penales por parte de los entes de control.</t>
  </si>
  <si>
    <t>debido a la asignación del subsidio distrital de vivienda que se obtiene como resultado de tráfico de influencias de servidor público y  particulares con intereses en tal asignación.</t>
  </si>
  <si>
    <t>Posibilidad de afectación económica y reputacional del Instituto reflejada en la a indebida asignación de recursos públicos (detrimento patrimonial) con posibles hallazgos disciplinarios y penales por parte de los entes de control, ddebido a la asignación del subsidio distrital de vivienda que se obtiene como resultado de tráfico de influencias de servidor público y  particulares con intereses en tal asignación</t>
  </si>
  <si>
    <t>1. Falta de segregación de funciones (concentración)</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</si>
  <si>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</si>
  <si>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</si>
  <si>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Identificación de Riesgos: Durante el cuarto trimestre del año 2022, el riesgo continuó vigente de acuerdo con el contexto interno y externo institucional.
Materialización de Evento Potencial Principal: El evento potencial no se materializó.
Materialización de Evento Potencial Intermedio: Los eventos potenciales intermedios, durante el cuarto trimestre del 2022, no se materializaron. 
Diseño, Efectividad de Controles: Con relación al control 1, se considera funciona adecuadamente en cuanto a diseño y aplicación, toda vez que por parte de la Subdirectora Jurídica, al momento en que le es remitido un expediente con su respectiva resolución de asignación de subsidio en cualquiera de ambas modalidades, proyectada, para su aprobación y posterior firma del director, se le da aplicación periódica y constantea los controles establecidos para este riesgo; y además se realiza la adecuada y minuciosa revisión jurídica de los documentos que reposan en cada uno de los expedientes de cada uno de los hogares postulados,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y de ser necesario, se convoca a mesas de trabajo entre ambas subdirecciones,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tampoco se materializó dicho riesgo, evitando que exista un tráfico de influencias en cuanto a la asignación de un hogar indebidamente y asignado sólo a aquellos que cumplan realmente con los requisitos normativos.
Ahora bien, con relación a los controles No 2 y 3, es pertinente indicar que desde el proceso de gestión de talento humano se desarrollan estrategias para fomentar diariamente en los colaboradores de Isvimed (funcionarios vinculados y contratistas) la apropiación en el quehacer diario, de los valores institucionales definidos en el código de integridad. Lo anterior dentro del marco de desarrollo de la política de Integridad del MIPG liderada por el proceso de Gestión del Talento Humano.
Estado de acciones derivadas del seguimiento a riesgos: Ver Subtítulo Diseño y efectividad de controles, redacciones relacionadas con los controles 2 y 3.</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</si>
  <si>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</si>
  <si>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 xml:space="preserve">Identificación de Riesgos (El evento potencial principal e intermedios continuan vigentes de acuerdo al contexto): Durante el segundo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</si>
  <si>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2. Abuso de autoridad - falta de integridad</t>
  </si>
  <si>
    <t>3. Ausencia de mecanismo para que funcionarios, contratistas o comunidad puedan denunciar de manera anónima irregularidades frente a la asignación de subsidios</t>
  </si>
  <si>
    <t>GJ19</t>
  </si>
  <si>
    <t>Lograr que el 100% de los subsidios Distritales de Vivienda en las modalidades de vivienda nueva y usada sean aplicados dentro de su vigencia.</t>
  </si>
  <si>
    <t>Vivienda Nueva</t>
  </si>
  <si>
    <t>afectación financiera del Instituto</t>
  </si>
  <si>
    <t>Reflejada en:
- sobrecostos asociados al mantenimiento de inmuebles que no se han podido entregar.
- costos financieros por comisiones fiduciarias relacionadas con la administración de recursos relacionados con subsidios no aplicados.
- la restitución de los recursos a la entidad otorgante y la sustitución del cupo, derivada del vencimiento de plazos para la aplicación del Subsidio Nacional y el Subsidio Distrital de Vivienda.</t>
  </si>
  <si>
    <t>debido a que el subsidio que ya se encuentra asignado no puede ser aplicado, de conformidad con lo establecido en la normatividad vigente</t>
  </si>
  <si>
    <t>Posibilidad de afectación financiera del Instituto reflejada en sobrecostos asociados al mantenimiento de inmuebles que no se han podido entregar, costos financieros por comisiones fiduciarias relacionadas con la administración de recursos relacionados con subsidios no aplicados, y por restitución de los recursos a la entidad otorgante y la sustitución del cupo, derivada del vencimiento de plazos para la aplicación del Subsidio Nacional y el Subsidio Municipal de Vivienda. Lo anterior, debido a que el subsidio que ya se encuentra asignado no puede ser aplicado, de conformidad con lo establecido en la normatividad vigente</t>
  </si>
  <si>
    <t>1.  Por la materialización de alguna de las causales de pérdida del SDV que implique la expedición de un acto administrativo que así lo declare y que conlleve a la restitución del mismo y/o a un procedimiento administrativo sancionatorio</t>
  </si>
  <si>
    <t>Para identificar subsidios asignados y no aplicados en el término establecido en el decreto distrital, se realizan entre otras las siguientes actividades:
- El profesional de la línea de acción de asignación de subsidios de vivienda nueva y usada, se articula con la Subdirección administrativa y financiera para verificar el estado de las legalizaciones de los subsidios, identificando la relación de aquellos que se encuentran asignados pero que no han sido aplicados, y que por ende tampoco han sido legalizados.</t>
  </si>
  <si>
    <t>Bases de datos de estado de legalizaciones.
Actas de reuniones
Correo electrónicos</t>
  </si>
  <si>
    <t>Identificación de Riesgos: Durante el cuarto trimestre del año 2022  el riesgo continúa vigente de acuerdo con el contexto interno y externo institucional; sin embargo,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El riesgo, hasta el cuarto trimestre del año 2022 no se ha materializado, debido a diversas actividades que se están ejecutando en concordancia con los controles definidos, con el fin de prevenir la materialización del mismo: 
Por circunstancias ya relacionadas en  los periodos anteriores ha habido  imposibilidad de aplicación del SMV dentro del término de vigencia de los 18 meses que contemplaba el anterior Decreto municipal 2339 de 2013 (vigente para el momento en el cual se asignaron los subsidios mencionados, en el año 2019).
En este sentido y teniendo en cuenta estas situaciones de fuerza mayor que se han presentado y se continúan presentando, las constructoras han expedido certificaciones y le han solicitado a los usuarios, que requieran a ISVIMED la ampliación del término de vigencia para la aplicación de los subsidios municipales de vivienda asignados en años anteriores, razón por la cual, durante el 3° trimestre de 2022, se continúa con la proyección y expedición de un gran consolidado de actos administrativos motivados y fundamentados en las certificaciones de las constructoras, por medio de las cuales se ha ampliado por 24 meses más, la vigencia de los Subsidios asignados a muchos grupos familiares población demanda libre, en atención a las disposiciones del Decreto municipal 1053 de 2020, las cuales se detallan en el anexo correspondiente; con el fin de prevenir el vencimiento de los subsidios y de no causarle un perjuicio injustificado a los hogares.
Y por otra parte, en el transcurso de este cuarto trimestre  se han realizado mesas de seguimiento a apartamentos sin entregar, donde se revisa el inventario de los inmuebles de los diferentes proyectos habitacionales que no han sido entregados en favor de los beneficiarios, estableciendo cuales de ellos se encuentran pendientes de gestiones por parte de la Subdirección Jurídica, que contribuyan con la aplicación.</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</si>
  <si>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Respecto a los eventos potenciales intermedios, se concluye que, durante el primer trimestre de 2025, no se materializaron. Aunque se presentaron algunos casos en los cuales el Subsidio Distrital de Vivienda Nueva asignado a varios hogares en años anteriores no se aplicó dentro del término de vigencia de 24 meses a partir de la notificación de la asignación de SDV, esto fue por causas no imputables a los hogares. En ese caso, no hubo afectación económica o financiera para la entidad, ya que el desembolso del recurso no se realizó en ningún momento; el capital estaba depositado o administrado en un encargo fiduciario y se desembolsaba únicamente contra escritura pública registrada a favor del beneficiario, situación que no ocurrió, dado que no se completó el proceso de escrituración.
En consecuencia, a los hogares se les realizó a solicitud previa de los mismos, el trámite de asignacion de subsidio por parte del comite de conciliacion , para que aquellos subsidios que fueron asignados pero que a la fecha se encuentran vencidos. Por lo tanto, el ISVIMED no tuvo que ajustar o indexar el recurso por el paso del tiempo para la nueva asignación del subsidio, evitando así un sobrecosto para la entidad. Por ello, se reitera que no hubo materialización del riesgo.
Diseño, Efectividad de Controles: Hasta el primer trimestre del año 2025, el riesgo no se ha materializado, debido a diversas actividades que se están realizando de acuerdo con los controles definidos para prevenir su materialización.
Por circunstancias previamente mencionadas, ha habido imposibilidad de aplicar el SDV dentro del término de vigencia de 24 meses establecido por el Decreto 0809 de 2024. En este sentido, y teniendo en cuenta estas situaciones de fuerza mayor que se han presentado y continúan presentándose, durante el primer segundo trismntre de 2025, se continuó revisando los Subsidios Distritales de Vivienda proximos a vencer. 
Estado de acciones derivadas del seguimiento a riesgos: No aplica, ya que no hay acciones abiertas.
</t>
  </si>
  <si>
    <t>https://isvimedgovco.sharepoint.com/:f:/s/5Juridica-11.Equipoprimariojuridica/EpEGez0I8eRApahvSUwQVMwBLoDj2gwu1HTiAwC5zTaouA?e=GVL4xs</t>
  </si>
  <si>
    <t xml:space="preserve">Identificación de Riesgos (El riesgo y sus causas continuan vigentes de acuerdo al contexto?):Durante el segundo trimestre del año 2025, el riesgo continuó vigente según el contexto interno y externo institucional.
Materialización de Evento Potencial Principal: El evento potencial principal no se materializó.
Materialización de Eventos Potenciales Intermedios (Causas):Respecto a los eventos potenciales intermedios, se concluye que durante el segundo trimestre de 2025 no se evidenció su materialización. Si bien se presentaron algunos casos en los cuales el Subsidio Distrital de Vivienda Nueva, asignado en años anteriores, no fue aplicado dentro del plazo de vigencia de 24 meses contados a partir de la notificación del acto administrativo de asignación, esta situación obedeció a causas no imputables a los hogares beneficiarios.
Dichas circunstancias no generaron afectaciones económicas ni financieras para la entidad, en la medida en que no se efectuaron desembolsos de recursos. El capital destinado permaneció administrado por medio de un encargo fiduciario, cuyo giro solo procede contra la presentación de la escritura pública y/o Resolucion de  transferencia debidamente registrada a nombre del beneficiario. Como dicho trámite no se concretó, el desembolso no tuvo lugar.
En consecuencia, y a solicitud de los propios hogares, se adelantó el trámite de ampliación de la vigencia del subsidio asignado, con el fin de evitar su vencimiento. Gracias a este procedimiento, el ISVIMED no se vio en la necesidad de ajustar ni indexar el valor del subsidio para una nueva asignación, lo que permitió prevenir un posible sobrecosto para la entidad.
Por todo lo anterior, se reitera que no se configuró la materialización del riesgo identificado.
Diseño, Efectividad de Controles: Hasta el segundo trimestre de 2025, el riesgo identificado no se ha materializado, gracias a la implementación oportuna de diversas actividades enmarcadas dentro de los controles definidos para prevenir su ocurrencia.
Tal como se expuso previamente, en algunos casos ha sido imposible aplicar el Subsidio Distrital de Vivienda (SDV) dentro del término de vigencia de 24 meses establecido en el Decreto Distrital 0809 de 2024, debido a circunstancias de fuerza mayor ajenas a la voluntad de los beneficiarios. En atención a esta situación, durante el segundo trimestre del año se continuó con la revisión de las solicitudes presentadas por los hogares beneficiarios, a efectos de verificar la procedencia de la ampliación del término.
En los casos en que se cumplían los requisitos, se procedió con la proyección y expedición de actos administrativos debidamente motivados y sustentados en las certificaciones correspondientes, conforme a lo dispuesto en el mencionado decreto. Estas acciones han permitido prevenir el vencimiento de los subsidios asignados, evitando así perjuicios injustificados a los hogares y posibles impactos negativos para la entidad.                                                                                                                                                                                                                                                         Estado de acciones derivadas del seguimiento a riesgos: No aplica, ya que no hay acciones abiertas.                                                                                                                                                                                                                                        </t>
  </si>
  <si>
    <t>2. Retraso y/o incumplimiento en las fechas pactadas del proceso de escrituración y entrega material de las viviendas en favor de los beneficiarios..</t>
  </si>
  <si>
    <t>En relación a la población de demanda libre vinculada a proyectos habitacionales privados, el profesional de la línea de acción de asignación de subsidios de vivienda nueva, revisa y analiza jurídicamente la procedencia y viabilidad de las solicitudes presentadas por parte de los beneficiarios y/o de las constructoras privadas, por medio de las cuales solicitan la ampliación de la vigencia del SDV debido a imposibilidad en la aplicación del mismo en los plazos establecidos en la norma municipal. De esta manera, al prorrogar el plazo de aplicación del subsidio se evita la materialización del riesgo y se amplía el margen de aplicación del SDV.</t>
  </si>
  <si>
    <t>Solicitud de la constructora o el beneficiario.
Acto administrativo de prórroga de SDV</t>
  </si>
  <si>
    <t>GJ20</t>
  </si>
  <si>
    <t>Lograr que el 100% de la escrituración o transferencia de las viviendas subsidiadas en favor de los beneficiarios del Subsidio en cumplimiento de la normatividad aplicable y manera oportuna.</t>
  </si>
  <si>
    <t xml:space="preserve"> Vivienda Nueva</t>
  </si>
  <si>
    <t>reflejada en el aumento en los costos de escrituración (Costos de aclaración o adición de patrimonio de familia de las Escrituras Públicas)
por mal desempeño institucional derivado del incumplimiento de objetivos y metas relacionados con el Plan de Desarrollo Distrital a cargo del Instituto referentes a la asignación del subsidio municipal de vivienda.
por existencia de PQRSD relacionadas con retrasos en los tiempos de respuesta de los procesos de asignación de subsidios y escrituración.</t>
  </si>
  <si>
    <t>debido a inconsistencias en el contenido de la Escritura Pública o actos administrativos.</t>
  </si>
  <si>
    <t>Posibilidad de afectación económica y reputacional del Instituto reflejada en el aumento de los costos de escrituración (Costos de aclaración o adición de patrimonio de familia de las Escrituras Públicas), en el mal desempeño institucional derivado del incumplimiento de objetivos y metas relacionados con el Plan de Desarrollo DIstrital a cargo del Instituto referentes a la asignación del subsidio municipal de vivienda y en la existencia de PQRSD relacionadas con retrasos en los tiempos de respuesta de los procesos de asignación de subsidios y escrituración. Lo anterior, debido a inconsistencias en el contenido de la Escritura Pública o actos administrativos.</t>
  </si>
  <si>
    <t>1. Aplicación indebida o no aplicación de la normatividad vigente y/o de los formatos del Sistema de Gestión de Calidad de ISVIMED.</t>
  </si>
  <si>
    <t>1. El profesional de la línea de acción de asignación de subsidios de vivienda nueva y usada, revisa las minutas de las escrituras y los actos administrativos para identificar alguna eventual inconsistencia en los mismos y prevenir así la materialización del riesgo. En el caso de encontrar inconsistencias, se relaciona en base de datos de producto no conforme y se solicita al profesional encargado la respectiva corrección.</t>
  </si>
  <si>
    <t>base de datos de revisión de escrituras y actos administrativos</t>
  </si>
  <si>
    <t>Identificación de Riesgos: Aunque durante el cuarto trimestre del año 2022 se identificó que el riesgo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Para el cuarto  trimestre del año 2022, el riesgo no se ha materializado; toda vez que se continúa con la aplicación periódica y constante de los controles definidos para la administración de dicho riesgo; y por otra parte, se continúa con la revisión de los actos administrativos proyectados en la línea de acción de asignación de subsidios de vivienda nueva y usada, que implican la aprobación de la Subdirección Jurídica, minutas de escrituras públicas de diferente índole y/o resoluciones de transferencia de inmueble, antes de ser entregados para los vistos buenos y/o firmas respectivas de quienes comparezcan a firmar, es decir, antes de ser entregados para su producto en la versión final; por otra parte, se revisan también los formularios de calificación - constancias de inscripción del registro de las escrituras públicas y/o resoluciones de transferencia de inmueble de los diferentes proyectos habitacionales, verificando si efectivamente se encuentra o no debida y correctamente registrada, y en caso tal de no estarlo, se solicita a la Oficina de Registro de Instrumentos Públicos correspondientes su respectiva corrección al folio de matrícula. En desarrollo de lo anterior, a la fecha sí se han identificado algunos "productos no conformes", es decir, algunos  errores o inconsistencias en algunos actos administrativos o en algunas escrituras públicas de diferente objeto, pero éstos se han corregido previamente antes de ser entregados para visto bueno de la subdirectora jurídica y posterior firma del director según sea el caso o se ha solicitado corrección a la Oficina de Registro de Instrumentos Públicos; de conformidad con el anexo correspondiente; por ello se indica que el riesgo no se ha materializado, por la aplicación efectiva de los controles definidos.
Estado de acciones derivadas del seguimiento a riesgos: No aplica, toda vez que no hay acciones abiertas.</t>
  </si>
  <si>
    <t>Identificación de Riesgos (El evento potencial principal e intermedios continuan vigentes de acuerdo al contexto): aunque durante el primer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primer trimestre de 2025, estos no se materializaron.
Diseño, Efectividad de Controles: En el primer  trimestre de 2025, el riesgo no se ha materializado. Por un lado, se continúa aplicando de forma periódica y constante los controles definidos para la gestión de dicho riesgo; por otro lado, se mantiene la revisión de los actos administrativos proyectados en la línea de acción de asignación de subsidios de vivienda nueva y usada, que requieren la aprobación de la Subdirección Jurídica. Esto incluye la revisión de minutas de escrituras públicas de distinta índole y/o resoluciones de transferencia o cesión de inmueble, antes de ser entregadas para los vistos buenos y/o firmas de las partes involucradas, es decir, antes de su entrega para la versión final. Además, se revisan los formularios de calificación y las constancias de inscripción en el registro de las escrituras públicas y/o resoluciones de transferencia de inmueble de los diferentes proyectos habitacionales, verificando si están debida y correctamente registradas. En caso de que no lo estén, se solicita a la Oficina de Registro de Instrumentos Públicos correspondiente su corrección en el folio de matrícula.
Por lo tanto, se indica que el riesgo no se ha materializado, es decir, no ha habido afectación económica ni reputacional para el ISVIMED, gracias a la aplicación efectiva de los controles definidos.
Estado de acciones derivadas del seguimiento a riesgos: No aplica, ya que no hay acciones abiertas.</t>
  </si>
  <si>
    <t>Identificación de Riesgos (El riesgo y sus causas continuan vigentes de acuerdo al contexto?):Durante el Segundo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Eventos Potenciales Intermedios (Causas): En relación con los eventos potenciales intermedios, se concluye que durante el primer trimestre de 2025 no se presentó su materialización.
Diseño, Efectividad de Controles: Durante el segundo trimestre de 2025, el riesgo identificado no se ha materializado. Esto obedece, por un lado, a la aplicación periódica y constante de los controles establecidos para su adecuada gestión, y por otro, a la continuidad en los procesos de revisión de los actos administrativos proyectados en el marco de la línea de acción de asignación de subsidios para vivienda nueva y usada, los cuales requieren aprobación por parte de la Subdirección Jurídica.
Dicha revisión comprende minutas de escrituras públicas de distinta índole y resoluciones de transferencia o cesión de inmuebles, las cuales son evaluadas antes de ser remitidas para los vistos buenos y/o firmas por las partes intervinientes, es decir, previo a su versión final. Adicionalmente, se realiza la verificación de los formularios de calificación y las constancias de inscripción en el registro de las escrituras públicas y/o resoluciones mencionadas, correspondientes a los diferentes proyectos habitacionales. En los casos en que se detectan inconsistencias o registros incompletos, se solicita a la Oficina de Registro de Instrumentos Públicos la corrección respectiva en el folio de matrícula inmobiliaria.
En consecuencia, se concluye que el riesgo no ha generado afectaciones económicas ni reputacionales para el ISVIMED, gracias a la implementación efectiva de los controles definidos.
Acciones derivadas de materialización de eventos / fortalecimiento de controles: No aplica, ya que no hay acciones abiertas.</t>
  </si>
  <si>
    <t>Subdireccion Juridica- Escrituracion : https://app.powerbi.com/view?r=eyJrIjoiMmI1NWE0MmQtYTY2ZC00NjMwLTk1ODQtZjExN2VhMTcwNzkwIiwidCI6IjEyNjRjNjY1LTk3ZWYtNGNlZS05NzJkLTM3NDAwYTI2MmM3YSJ9</t>
  </si>
  <si>
    <t>2. Omisión o falta de revisión minuciosa por parte del profesional encargado, de los insumos aplicables que proporcionan información relevante para la elaboración de minutas de escrituras y actos administrativos, tales como: plataformas de consulta aplicables, el Reglamento de Propiedad Horizontal y/o el formulario de calificación del mismo, el expediente del hogar, el contenido de la escritura pública, el contenido del acto administrativo. Lo anterior, puede ocasionar la materialización de un producto no conforme.</t>
  </si>
  <si>
    <t>2. El profesional de la línea de acción de asignación de subsidios de vivienda nueva y usada, verifica los insumos aplicables que proporcionan información con el fin de evitar la materialización del riesgo.</t>
  </si>
  <si>
    <t>GJ21</t>
  </si>
  <si>
    <t>Prevenir desviaciones o irregularidades en el desarrollo de las actividades de supervisión e interventoría y verificar cada uno de los componentes técnico, administrativo, jurídico, financiero y contable asociados</t>
  </si>
  <si>
    <t>Contratación</t>
  </si>
  <si>
    <t>por mal desempeño institucional derivado del incumplimiento de objetivos, metas y servicios.
por apertura de procesos disciplinarios y administrativos sancionatorios en contra de los funcionarios que ejercen supervisión contractual</t>
  </si>
  <si>
    <t>debido al incumplimiento del objeto y de las obligaciones establecidas en los contratos y convenios suscritos por el Isvimed para la realización de su objeto social.</t>
  </si>
  <si>
    <t>Posibilidad de afectación económica y reputacional del Instituto reflejada en el mal desempeño institucional derivado del incumplimiento de objetivos, metas y servicios, así como en apertura de procesos disciplinarios y administrativos sancionatorios en contra de los funcionarios que ejercen supervisión contractual. Lo anterior, debido al incumplimiento del objeto y de las obligaciones establecidas en los contratos y convenios suscritos por el Isvimed para la realización de su objeto social.</t>
  </si>
  <si>
    <t>1. Falta de idoneidad en el personal que ejerce la supervisión de contratos y convenios.</t>
  </si>
  <si>
    <t>1. El profesional especializado del área de contratación realiza seguimiento a la adecuada designación de la supervisión de acuerdo al instructivo para designación de supervisiones.</t>
  </si>
  <si>
    <t>Memorando de designación de la supervisión.
Memorando de análisis de designación que aplica cuando la persona  no cumple.</t>
  </si>
  <si>
    <t xml:space="preserve">Identificación de Riesgos: El riesgo continua vigente, despues de este trimestre.
Materialización de Evento Potencial Principal: Para este cuarto trimestre no se ha materializado el riesgo, puesto los contratistas de los contratos suscritos y vigentes en el cuarto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Del segundo trimestre, en este trimestre se realizó capacitación a los supervisores de Publicidad en SECOP II y de documentos previos, estructuración documentos previos.
Estado de acciones derivadas del seguimiento a riesgos: Se cumplio total, ya que a la fecha se han venido realizando de manera trimestral capacitaciones y socializaciones del Manual y de los formatos anexos al mismo, Asi mismo se brinda apoyo en las supervisiones complejas, para lo cual se contrato a traves del contrato N°429 de prestación de servicios al contratista Luis Villa, se adjunta contrato e informe de actividades, donde se verifican los apoyos realizados.
Lo anterior con el fin de mejorar y mitigar los riesgos en la supervisión de contratos y convenios.
</t>
  </si>
  <si>
    <t xml:space="preserve">Identificación de Riesgos: El riesgo continua vigente, despues de este trimestre.
Materialización de Evento Potencial Principal: Para este primer trimestre no se ha materializado el riesgo, puesto los contratistas de los contratos suscritos y vigentes en el primer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cuarto trimestre 2024 y primer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</si>
  <si>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https://isvimedgovco-my.sharepoint.com/:f:/g/personal/leidy_rengifo_isvimed_gov_co1/EvwQGly5RbdJn75-atQv2lABafG9FiWYS4jkXOc4MQuNMA?e=wVP5TD</t>
  </si>
  <si>
    <t xml:space="preserve">Identificación de Riesgos: El riesgo continua vigente, despues de este segundo trimestre.
Materialización de Evento Potencial Principal: Para este segundo trimestre no se ha materializado el riesgo, puesto los contratistas de los contratos suscritos y vigentes en el segundo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primer y segundo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</si>
  <si>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https://isvimedgovco.sharepoint.com/:f:/s/5Juridica-11.Equipoprimariojuridica/Euiqc93Jzu5OjO1T-voyNCwBSOlg-j3cM2Rw4_bxHpmYsw?e=slIDDb</t>
  </si>
  <si>
    <t>2. falta de conocimiento y aplicación del Manual de Supervisión e interventoria</t>
  </si>
  <si>
    <t>El supervisor del contrato verifica a traves de un seguimiento financiero, juridico, contable, administrativo y tecnico la ejecución del contrato a traves del formato F-GJ-17 INFORME_DE_SUPERVISION_PERSONAS_JURIDICA_CONTRATOS_INTERADMINISTRATIVO_OBRAS_Y_OTROS, el cual es aprobado por el ordenador del gasto.
Documentado en: M-GJ-03 - MANUAL DE SUPERVISIÓN E INTERVENTORÍA</t>
  </si>
  <si>
    <t>F-GJ-17 INFORME_DE_SUPERVISION_PERSONAS_JURIDICA_CONTRATOS_INTERADMINISTRATIVO_OBRAS_Y_OTROS</t>
  </si>
  <si>
    <t>GJ22</t>
  </si>
  <si>
    <t>Garantizar que el 100% de los contratos ajudicados cumplan los requisitos normativos</t>
  </si>
  <si>
    <t>Posibilidad de afectación económica del Instituto</t>
  </si>
  <si>
    <t>por multas y sanciones del ente regulador</t>
  </si>
  <si>
    <t>debido a la adjudicación de contratos sin el cumplimiento de requisitos legales</t>
  </si>
  <si>
    <t>Posibilidad de afectación económica del Instituto por multas y sanciones del ente regulador, debido a la adjudicación de contratos sin el cumplimiento de requisitos legales</t>
  </si>
  <si>
    <t>1. Deficiencias en el estudio de mercado y análisis de sector en la etapa de planeación del proceso por parte de la Subdirección que requiere la necesidad.</t>
  </si>
  <si>
    <t>1. El profesional especializado del área de contratación orienta a los funcionarios y contratistas que apoyan la etapa de planeación contractual en la proyección de estudios de mercado y análisis del sector, de acuerdo a las necesidades que tenga cada subdirección. Lo anterior de acuerdo al manual de contratación.</t>
  </si>
  <si>
    <t>Registros de asistencia a la capacitación (virtual, presencial)</t>
  </si>
  <si>
    <t>Realizar cuando sea aplicable, las orientaciones respectivas a los funcionarios y contratistas que apoyan la etapa de planeación contractual en la proyección de estudios de mercado y análisis del sector, de acuerdo a las necesidades que tenga cada subdirección.
Socialización a los miembros del comité de contratación de las funciones que le competen dentro del manual de contratación.
Finalizar el proceso de documentación de instructivos para las diferentes modalidades de contratación y gestionar su aprobación y socialización.</t>
  </si>
  <si>
    <t xml:space="preserve">Identificación de Riesgos:El riesgo continua vigente durante el cuarto trimestre,  no obstante con los controles que se realizan, hasta el momento han sido mitigados. 
Materialización de Evento Potencial Principal: en este  cuartor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2023, capacitacion en estructuración de estudios previos y se actualizó el formato del mismo.
Estudio previos persona natural
Previo a cada comité se socializan las necesidades tal y como lo estipula el instructivo comite de Estructuración,  contratación y supervisión contractual I-GJ-22.
</t>
  </si>
  <si>
    <t xml:space="preserve">Identificación de Riesgos:El riesgo continua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2025, capacitacion en estructuración de estudios previos y se actualizó el formato el 27de enero de 2025.
Estudio previos persona natural.
Previo a cada comité se socializan las necesidades tal y como lo estipula el instructivo comite de Estructuración, contratación y supervisión contractual I-GJ-22.
</t>
  </si>
  <si>
    <t>https://isvimedgovco-my.sharepoint.com/:f:/g/personal/leidy_rengifo_isvimed_gov_co1/Ep8-bkw9A19GimudHsl0XwMBcko95xrXpi7GwJxAvm-dyg?e=svUelj</t>
  </si>
  <si>
    <t xml:space="preserve">Identificación de Riesgos:El riesgo continua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segundo semestre de 2025, capacitacion en estructuración de estudios previos, la cual se realizo durante el mes de mayo. 
Previo a cada comité se socializan las necesidades tal y como lo estipula el instructivo comite de Estructuración, contratación y supervisión contractual I-GJ-22.
</t>
  </si>
  <si>
    <t>https://isvimedgovco.sharepoint.com/:f:/s/5Juridica-11.Equipoprimariojuridica/EnV8t1tSQlVMrIWTYpynRk0BUdW9F3Kjy7kuoXG_TiopSQ?e=v1YCjZ</t>
  </si>
  <si>
    <t>2. El Comité de contratación aprueba contrataciones que no cumplen requisitos legales.</t>
  </si>
  <si>
    <t>2. El profesional especializado que funge como secretario del Comité de Contratación realiza una exposición de las necesidades presentadas teniendo en cuenta la planeación, el estudio de mercado y el análisis del sector, identificando la modalidad contractual y justificando la necesidad. Esto con el objetivo de informar suficientemente a los integrantes del Comité de Contratación como base para la toma decisiones en observancia de los requisitos legales.</t>
  </si>
  <si>
    <t>Actas del Comité de Contratación</t>
  </si>
  <si>
    <t>3. No se verifica el cumplimiento de requisitos establecidos acorde con el tipo de contratación por parte del equipo de contratación.</t>
  </si>
  <si>
    <t>3. El equipo de contratación verifica conforme a las listas de chequeo para cada modalidad de contratación, el cumplimiento de los requisitos para la suscripción del contrato. En el caso de incumplimiento de requisitos, se realiza la devolución de observaciones a la subdirección correspondiente.
Documentado en: M-GJ-01_MANUAL_DE_CONTRATACION.</t>
  </si>
  <si>
    <t>Listas de chequeo de cumplimiento de requisitos por modalidad de contratación</t>
  </si>
  <si>
    <t>En caso de materialización del riesgo, se debe realizar la nulidad del contrato, conforme a lo estipulado en los articulos 44, 45, 46, 47 y 48 de la Ley 80 de 1993.</t>
  </si>
  <si>
    <t>Auto de nulidad de contrato</t>
  </si>
  <si>
    <t>GJ30</t>
  </si>
  <si>
    <t xml:space="preserve">Lograr ahorros en la contratación de Bienes y servicios distintos a la prestación de servicios profesionales, en las que se define una modalidad de selección objetiva, con respecto al valor de presupuesto oficial de cada proceso, en cada vigencia. </t>
  </si>
  <si>
    <t>Posiblidad de afectación económica</t>
  </si>
  <si>
    <t>por imposiblidad de utilizar el recurso que se puede ahorrar para cumplir otros fines esenciales del Instituto.</t>
  </si>
  <si>
    <t>debido a que no se logren ahorros en la contratación de Bienes y servicios distintos a la prestación de servicios profesionales, en las que se define una modalidad de selección objetiva, con respecto al valor de presupuesto oficial de cada proceso</t>
  </si>
  <si>
    <t>Posiblidad de afectación económica por imposiblidad de utilizar el recurso que se puede ahorrar para cumplir otros fines esenciales del Instituto, debido a que no logren ahorros en la contratación de Bienes y servicios distintos a la prestación de servicios profesionales, en las que se define una modalidad de selección objetiva, con respecto al valor de presupuesto oficial de cada proceso</t>
  </si>
  <si>
    <t>Falta de tecnicismo en la estructuración de los análisis del sector y de mercado en cuanto a presupuesto, requisitos de experiencia, financieros y técnicos.</t>
  </si>
  <si>
    <t>El area contractual realiza asesoría para la estructuración de los análisis del sector y de marcado conforme a los estipulado en la norma y la guía de Colombia eficiente</t>
  </si>
  <si>
    <t>manual</t>
  </si>
  <si>
    <t>Actas de reuniones de asesoría
Correos electrónicos con subsanaciones</t>
  </si>
  <si>
    <t xml:space="preserve">Identificación de Riesgos:El riesgo se encuentra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en la mesa interdisciplinaria de contratación se discute la modalidad de contratación, plazos, actividades y demas, en este caso durante este primer rimestre hemos logrado ahorro en los procesos contractuales de competencia, ya que el proceso IP-002-2025, el cual salio con un presupuesto oficial de $10,477,000 adjudicado por un valor final $8,213,960 obteniendo un ahorro de $2,263,140. Se adjunta Link del Secop https://community.secop.gov.co/Public/Tendering/OpportunityDetail/Index?noticeUID=CO1.NTC.7725483&amp;isFromPublicArea=True&amp;isModal=False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</si>
  <si>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https://community.secop.gov.co/Public/Tendering/OpportunityDetail/Index?noticeUID=CO1.NTC.7725483&amp;isFromPublicArea=True&amp;isModal=False</t>
  </si>
  <si>
    <t xml:space="preserve">Identificación de Riesgos:El riesgo se encuentra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actualizado en el mes de Junio, en la mesa interdisciplinaria de contratación se discute la modalidad de contratación, plazos, actividades y demas, en este caso durante este primer rimestre hemos logrado ahorro en los procesos contractuales de competencia:
1,  IP-004-2025, el cual salio con un presupuesto oficial de $24,418,018  adjudicado por un valor final $14,126,500 obteniendo un ahorro de $10,291,518 Se adjunta Link del Secop https://community.secop.gov.co/Public/Tendering/OpportunityDetail/Index?noticeUID=CO1.NTC.8021028&amp;isFromPublicArea=True&amp;isModal=False
2, IP-005-2025  el cual salio con un presupuesto oficial de $15.956.805  adjudicado por un valor final $12.011.000 obteniendo un ahorro de $3.945.805 Se adjunta Link del Secop 
https://community.secop.gov.co/Public/Tendering/OpportunityDetail/Index?noticeUID=CO1.NTC.8101059&amp;isFromPublicArea=True&amp;isModal=False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</si>
  <si>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El Comité de Contratación decide una modalidad contractual directa en una necesidad de bien o servicio que puede ser objeto de una modalidad de selección objetiva.</t>
  </si>
  <si>
    <t>El profesional lider de contratación presenta al Comité de Contratación la viabilidad jurídica de las posibles modalidades contractuales aplicables a la necesidad contractual mostrando las pertinencia de la mismas.</t>
  </si>
  <si>
    <t>Actas de Comités de contratación y de mesa interdisciplnaria de contratación</t>
  </si>
  <si>
    <t>Poca concurrencia de los posibles oferentes según la modallidad de selección objetiva</t>
  </si>
  <si>
    <t>El profesional lider de contratación analiza que otra causal es pertinente para adelantar el proceso en otra modalidad contractual</t>
  </si>
  <si>
    <t>Acta de la mesa interdisciplinaria</t>
  </si>
  <si>
    <t>GJ23</t>
  </si>
  <si>
    <t xml:space="preserve">Implementar el cumplimiento de los principios que gobiernan la contratación estatal, especialmente los referentes a la etapa de selección (transparencia, economía, selección objetiva, buena fe, publicidad, igualdad, concurrencia, planeación y previsibilidad, principalmente).
</t>
  </si>
  <si>
    <t xml:space="preserve"> Posibilidad de afectación reputacional del Instituto</t>
  </si>
  <si>
    <t>reflejada en el mal desempeño institucional derivado del incumplimiento de metas y objetivos relacionados con el Plan de Desarrollo Municipal a cargo del Instituto y con la Planeación Estratégica Institucional.</t>
  </si>
  <si>
    <r>
      <t xml:space="preserve">debido a que se realice contratación de prestación de servicios profesionales que no cumplen las necesidades del Instituto
</t>
    </r>
    <r>
      <rPr>
        <sz val="11"/>
        <color rgb="FFFF0000"/>
        <rFont val="Arial Narrow"/>
        <family val="2"/>
      </rPr>
      <t>ELIMINAR</t>
    </r>
  </si>
  <si>
    <t>Posibilidad de afectación reputacional del Instituto reflejada en el mal desempeño institucional derivado del incumplimiento de metas y objetivos relacionados con el Plan de Desarrollo Municipal a cargo del Instituto y con la Planeación Estratégica Institucional, debido a que se realice contratación de prestación de servicios profesionales que no cumplen las necesidades del Instituto</t>
  </si>
  <si>
    <t>Riesgo Estratégico</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</si>
  <si>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</si>
  <si>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Registros de evaluación de proveedores</t>
  </si>
  <si>
    <t>Definir metodología para para la adecuada selección y contratación de personal de apoyo que se contrata a través de la modalidad de contratación directa, que incluya verificación del perfil de competencias en coherencia con las obligaciones contractuales a desarrollar y fases de entrevista.</t>
  </si>
  <si>
    <t xml:space="preserve">Identificación de Riesgos: el riesgo continua vigente.
Materialización de Evento Potencial Principal: No se materializo,ya que una vez realizada las evaluaciones de proveedores, se pudo constatar que los proveedores que brindaron su servicio eln el primer semestre cumplieron con sus actividades contractuales, lo que significa es que a la fecha el Isvimed ha contratado profesionales o personal de apoyo idoneo para cumplir con las necesidades del Isvimed, se esta a la espera de la evaluación de proveedores del segundo semestre la cual se debe realizar al 16 de diciembre por parte de los supervisores.
Materialización de Evento Potencial Intermedio:Respecto a los eventos intermedios, no se ha materializado, ya que en la contratación del segundo semestre del año, se verifico por parte del área contractual, que cada perfil cumpliera con la idoneidad y experiencia reflejada en los estudios previos. Es necesario solicitar la eliminacion del evento potencial intermedio N°3, ya que la ley no exige que se realice un proceso de selección objetiva, en la modalidad de contratación directa, esta queda a discrecionalidad de la entidad estatal, asi mismo se solicita eliminar la acción contenida en la columna J, que apuntaba al evento potencial. 
Diseño, Efectividad de Controles: Los controles se realizaron, desde el area contractual, con el fin de que se cumpliera con la idoneidad reflejada en los estudios previo.
Estado de acciones derivadas del seguimiento a riesgos: En la actualidad existe una guia para la definición de perfiles bajo la modalidad de contratación de servicios, GU-GJ-01, la idea es ajustar dicha guia, con el fin de que sirva como instrumento para el proceso de selección de los contratistas, no obstante en este semestre y con el fin de validar la idoneidad y experiencia. se adopto por medio de acto administrativo los honorarios de los perfiles de las necesidades de las personas, profesionles que prestan sus servicios, el cual incluye la experiencia que deben cumplir para obtener ciertos pagos de honorarios.  
</t>
  </si>
  <si>
    <t xml:space="preserve">En caso de materialización del riesgo, se debe realizar el proceso sancionatorio al contratista por incumplimiento de las obligaciones contractuales o la terminación anticipada del contrato.
Documentado en: I-GJ-07, Instructivo de imposición de sanciones multas y declaratoria de incumplimiento de contratos y convenios. </t>
  </si>
  <si>
    <t>Acto Administrativo Sancionatorio
Acto administrativo de terminación anticipada de contrato.
Reclamación de pólizas de cumplimiento</t>
  </si>
  <si>
    <t>1. En la etapa de planeación de la contratación, las subdirecciones elaboran estudios previos con perfiles profesionales y seleccionan hojas de vida que no son acordes a las actividades a desarrollar.</t>
  </si>
  <si>
    <t>El profesional líder de la línea de contratación aswesora a los enlaces de contratación y los supervisores de las distintas áreas respecto a la elaboración de los estudios previos que se realizan para suplir las necesidades del instituto.</t>
  </si>
  <si>
    <t>Registros de realización de capacitaciones.
Material audiovisual</t>
  </si>
  <si>
    <t>2. No se revisan los estudios previos por parte de la Subdirección Jurídica.</t>
  </si>
  <si>
    <t>El equipo de contratación, como parte de la etapa contractual, revisa los estudios previos de cada proceso, para validar si el perfil de competencias establecido en el mismo es coherente con las obligaciones contractuales a desarrollar. En caso de identificar diferencias, se realiza devolución respectiva al área para su subsanación.
Documentado en: M-GJ-01_MANUAL_DE_CONTRATACION.</t>
  </si>
  <si>
    <t>Estudio previo con VoBo de la profesional líder de la línea de contratación.
Correo electrónico con las observaciones del estudio previo a la persona encargada del proceso.</t>
  </si>
  <si>
    <t>GJ24</t>
  </si>
  <si>
    <t xml:space="preserve">NA
Riesgo de Corrupción
</t>
  </si>
  <si>
    <t>Contratación
Contratación - Esquema Fiduciario</t>
  </si>
  <si>
    <t>reflejada en multas, sanciones y hallazgos de los entes de control por violación del principio de transparencia en la contratación estatal o en régimen exceptuado, así como detrimento patrimonial por contratación indebida.</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</si>
  <si>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</si>
  <si>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o en régimen exceptuado, así como detrimento patrimonial por contratación indebida. Lo anterior, debido al direccionamiento de los procesos de contratación hacia determinados oferentes o eludir la modalidad de contratación legalmente aplicable. Lo anterior para el beneficio particular.</t>
  </si>
  <si>
    <t>1. Los estudios previos y técnicos del proceso, pliegos de condiciones contienen especificaciones desde la experiencia, capacidad jurídica y financiera cerrada a un proponente y no a lo ofertado en el sector económico.</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</si>
  <si>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 / Instructivo de para celebración decontratos derivados de fideicomisos / Instructivo para la selección de fiduciarias</t>
  </si>
  <si>
    <t>Lista de chequeo de revisión de requisitos
Estudios previos de la modalidad contractual
Invitación Privada</t>
  </si>
  <si>
    <r>
      <rPr>
        <sz val="11"/>
        <color rgb="FFFF0000"/>
        <rFont val="Arial Narrow"/>
        <family val="2"/>
      </rPr>
      <t xml:space="preserve">Documentar en el instructivo I-GF-09. Instructivo para la Administración de Fiducias, lo referente a la aplicación de principios y criterios que exijan y limiten la presentación de ofertas de personas naturales o jurídicas con intereses en común (grados de consaguinidad, representante legales, socios, grados de afinidad, civil, etc).
Determinar clausulas específicas en los contratos de fiducia mercantil (a partir de 2023) y los contratos que se deriven de este, orientadas a la aplicación de principios de contratación que eviten actos de corrupción y requisitos que exijan y limiten la presentación de ofertas de personas naturales o jurídicas con intereses en común (grados de consaguinidad, representante legales, socios, grados de afinidad, civil, etc).
</t>
    </r>
    <r>
      <rPr>
        <sz val="11"/>
        <color indexed="8"/>
        <rFont val="Arial Narrow"/>
        <family val="2"/>
      </rPr>
      <t xml:space="preserve">
</t>
    </r>
  </si>
  <si>
    <t>Identificación de Riesgos: El riesgo continua vigente. 
Materialización de Evento Potencial Principal: No se ha materializado durante el cuarto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asi mismo se matriculo en calidad el instructivo de Publicación en SECOP II, con el fin de volver obligatorio y eficaz la plataforma para todos las areas del Isvimed. 
Estado de acciones derivadas del seguimiento a riesgos:
Junto con talento humano, y a traves del programa de bienestar, se implentó la sensibilizacion de los valores como la integridad, la honestidad y demas valores. Los controles existentes fueron efectivos. Evidencia campaña de valores, la politica de integridad de MIPG esta a cargo del area de talento humano, y que en el desarrollo de dicha politica se implementaran una serie de herramientas de la función pública. 
La Dirección del Instituto tomó la decisión de hacer parte del RITA – Red Interinstitucional de Transparencia y Anticorrupción. En este marco de actuación, El Isvimed ya ha establecido un canal de denuncias a través del cual, tanto ciudadanos como funcionarios, pueden denunciar riesgos y hechos de corrupción, a la fecha no se ha presentado denuncias.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</si>
  <si>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</si>
  <si>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 xml:space="preserve">"Identificación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
</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</si>
  <si>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</si>
  <si>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
Bajo esquema fiduciario, las ofertas son enviadas directamente a la fiduciaria y esta no las envía al Instituo hasta la fecha y hora del cierre del proceso, imposibilitando que la ofertas sean conocidas de manera previa.</t>
  </si>
  <si>
    <t>Automático</t>
  </si>
  <si>
    <t>Sin Registro</t>
  </si>
  <si>
    <t>Contratos Esquema fiduciario
Correo electrónico de remisión de ofertas por parte de la fiduciaria
Ofertas privadas físicas</t>
  </si>
  <si>
    <t>3. Falta de integridad del personal que interviene desde la fase de planeación hasta la fase de ejecución y cierre.</t>
  </si>
  <si>
    <t>Contratación por ley 80
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</si>
  <si>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</si>
  <si>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</si>
  <si>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Contratación por ley 80
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</si>
  <si>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</si>
  <si>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</si>
  <si>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</si>
  <si>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para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</si>
  <si>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</si>
  <si>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</si>
  <si>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GJ25</t>
  </si>
  <si>
    <t>Implementar el cumplimiento de los principios que gobiernan la contratación estatal, especialmente los referentes a la etapa de selección (transparencia, economía, selección objetiva, buena fe, publicidad, igualdad, concurrencia, planeación y previsibilidad, principalmente).
Cumplir los objetivos del sistema de compras y en general de contratación, especialmente los de eficacia, eficiencia, economía, promoción de la competencia, rendición de cuentas, manejo de riesgos, publicidad y trasparencia, entre otros.</t>
  </si>
  <si>
    <t>por multas, sanciones y hallazgos de los Entes de control</t>
  </si>
  <si>
    <t xml:space="preserve">debido a la rendición inoportuna de información contractual en plataformas de ley. </t>
  </si>
  <si>
    <t xml:space="preserve">Posibilidad de afectación económica y reputacional del Instituto por multas, sanciones y hallazgos de los Entes de control, debido a la rendición inoportuna de información contractual en plataformas de ley. </t>
  </si>
  <si>
    <t>El profesional especializado verifica que los documentos obligatorios para la publicación se publiquen dentro del término establecido por la norma. En caso de que se evidencie la no publicación se procede por el principio de publicidad y transparencia a publicar de manera extemporánea.</t>
  </si>
  <si>
    <t>Soportes de publicados en la plataformas Secop I, Secop II y Gestión Transparente</t>
  </si>
  <si>
    <t xml:space="preserve">Identificación de Riesgos: El riesgo continua Vigente
Materialización de Evento Potencial Principal:  Durante el cuarto trimestre no se materializo la publicación fuera de los tiempos en la plataforma SECOP II.
Materialización de Evento Potencial Intermedio: Durante el cuarto trimestre, no se materializaron los eventos potenciales intermedios, puesto que los controles y seguimientos se han realizado por parte del area contractual, al ser SECOP II una plataforma transaccional, la información se publica en tiempo real.  
Diseño, Efectividad de Controles:  A la fecha los controles son efectivos, teniendo en cuenta que se solicitó en el ultimo seguimiento, modificar el control, en el cual dos contratistas, uno por parte de la subdirección juridica y otro de la subdirección Financiera, realizan el seguimiento de la publicidad en SECOP II, como se evidencia en el reporte de actividades de dichos contratistas. Se adjunta como evidencia. 
Estado de acciones derivadas del seguimiento a riesgos:Se esta dando cumplimiento a el instructivo del procedimiento de publicación la plataforma SECOP II. Formato IGJ24 Instructivo Publicación Secop II 
</t>
  </si>
  <si>
    <t>1. Falta de control y seguimiento en las publicaciones de los documentos obligatorios en el SECOP por parte del equipo de contratación y de la supervisión.</t>
  </si>
  <si>
    <t xml:space="preserve">La subdirección jurídica por medio de un contratista cuenta con la obligación de realizar seguimiento y control a las publicaciones de las plataformas tales como: Secop I, Secop II y Gestión Transparente. Le corresponde generar reportes del estado de cumplimiento y alertas en caso de materializarse el riesgo, asi mismo la subdirección administrativa y financiera cuenta con un contratista quien publica la ejecución de los contratos desde el componente de ejecución financiera. </t>
  </si>
  <si>
    <t>Reportes de estado de cumplimiento de publicación de contratos en plataformas.
Correo electrónicos con alertas de incumplimiento de los términos de publicación.</t>
  </si>
  <si>
    <t>2. La norma permite en SECOP I, la publicación de los documentos 3 días después de la fecha del documento, lo que genera represamiento de información para publicar.</t>
  </si>
  <si>
    <t>El profesional especializado teniendo en cuenta la obligatoriedad de la migración a la plataforma Secop II, adelanta las gestiones de los procedimientos e instructivos pertinentes para implementar en tiempo real y de manera electrónica las actuaciones, modificaciones, adiciones de los contratos que se suscriban en Secop con el fin de cumplir con el principio de publicidad y transparencia en los tiempos de ley</t>
  </si>
  <si>
    <t>Soportes de publicaciones en la plataforma SECOP II</t>
  </si>
  <si>
    <t>GJ26</t>
  </si>
  <si>
    <t xml:space="preserve">Dar cumnplimiento de las pautas  para la adecuada gestión de los conflictos de intereses que deben ser declarados por parte de servidores públicos y contratistas, en cumplimiento de la normatividad aplicable. </t>
  </si>
  <si>
    <t>Declaración del conflicto de intereses</t>
  </si>
  <si>
    <t>Posibilidad de afectación económica o reputacional del Instituto</t>
  </si>
  <si>
    <t>por materialización de actos de corrupción
por hallazgos por parte de los entes de control</t>
  </si>
  <si>
    <t>debido a que los contratistas del Instituto no declaren sus posibles conflictos de intereses.</t>
  </si>
  <si>
    <t>Posibilidad de afectación económica o reputacional por materialización de actos de corrupción, asi como por  hallazgos por parte de los entes de control, debido a que los contratistas del Instituto no declaren sus posibles conflictos de intereses.</t>
  </si>
  <si>
    <t>1. No se establecen mecanismos internos para el manejo, declaración y recusación de los conflictos de intereses por parte de los contratistas del Instituto, en cumplimiento de la normatividad aplicable.</t>
  </si>
  <si>
    <r>
      <t xml:space="preserve">El Manual para la Gestión de los Conflictos de Intereses establece los lineamientos que deben ser tenidos en cuenta para determinar si un contratista se encuentra en situación de conflicto de intereses ya sea real, potencial o aparente, durante el desarrollo de sus obligaciones como contratista (situación sobreviniente), asi mismo establece los términos y formatos que deben ser utilizados para realizar la declaración o la recusación según aplique.
El area de Contratación,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persona que deberá asumir las funciones de la situación que generó el conflicto de intereses.
El profesional líder de contratación verifica que se ingresen las declaraciones de conflicto de intereses / recusaciones en la matriz de seguimiento anual. 
El profesional líder de contratación verifica, cuando sea aplicable, que las situaciones de conflictos de intereses sobrevinientes declaradas por parte de los contratistas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</si>
  <si>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contratistas
Formato de recusación
Matriz de seguimiento anual a la gestión de los conflictos de intereses y recusaciones
Reporte de las declaraciones de Ley 2013 de 2019 del aplicativo de integridad.</t>
  </si>
  <si>
    <t>NO APLICABA</t>
  </si>
  <si>
    <t xml:space="preserve">Identificación de Riesgos: El riesgo continua Vigente
Materialización de Evento Potencial Principal:  Durante el primer trimestre no se materializo un hecho de corrupción.
Materialización de Evento Potencial Intermedio: Durante el primer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</si>
  <si>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https://isvimedgovco-my.sharepoint.com/:f:/g/personal/leidy_rengifo_isvimed_gov_co1/ErlNuNjD2-1AgsnLHR_5K-gBf8vA4pJQlfsCWygbNDqAwA?e=jqG9Vx</t>
  </si>
  <si>
    <t xml:space="preserve">Identificación de Riesgos: El riesgo continua Vigente
Materialización de Evento Potencial Principal:  Durante el segundo trimestre no se materializo un hecho de corrupción.
Materialización de Evento Potencial Intermedio: Durante el segundo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</si>
  <si>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https://isvimedgovco.sharepoint.com/:f:/s/5Juridica-11.Equipoprimariojuridica/Eq1VIQE3E-BPn7BkmJ_h4xMBgFJqqI-gg6l6sK4MjwCHTA?e=lcVALp</t>
  </si>
  <si>
    <t>2. No se capacita a los contratistas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</si>
  <si>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contratistas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</si>
  <si>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</si>
  <si>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los contratistas relacionadas con la gestión de los conflictos de intereses. </t>
  </si>
  <si>
    <t>El profesional lider Contratación atiende las consultas jurídicas relacionadas con la gestión del conflicto de intereses realizadas por los contratistas, en el marco de los establecido en el Manual para la Gestón de los Conflictos de Intereses, M-GH-07 y la normatividad vigente aplicable.
Documentado en: Manual para la Gestón de los Conflictos de Intereses, M-GH-07</t>
  </si>
  <si>
    <t>NA</t>
  </si>
  <si>
    <t>4. Se incumple el deber de publicar las situaciones de conflicto de intereses en el aplicativo de integridad de la Función Pública por parte de los sujetos obligados en la ley 2013 de 2019.</t>
  </si>
  <si>
    <t>El profesional líder de  Contratación verifica que los contratistas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lo cual se debe descargar el reporte de las declaraciones de Ley 2013 de 2019 correspondientes al Isvimed cada que haya nuevas contrataciones.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</si>
  <si>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</si>
  <si>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una obligación en los contratos de prestación de servicios y de apoyo a la gestión.</t>
  </si>
  <si>
    <t>El profesional líder de contratación verifica que en las minutas de los contratos de prestación de servicios y de apoyo a la gestión (personas naturales) se incluyan obligaciones contractuales relacionadas con el deber de publicar en el aplicativo de integridad, la declaración de los conflictos de intereses ya sea al inicio y al finalizar el contrato, asi como de aquellas situaciones sobrevinientes de conflictos de intereses que ocurran durante el desarrollo del contato. La obligación de declarar las situaciones sobrevinientes de conflictos de intereses debe realizarse en todo caso de acuerdo a la metodología establecida en el Manual para la gestión de los conflictos de intereses, M-GH-07.</t>
  </si>
  <si>
    <t>Minutas de contratos de prestación de servicios y de apoyo a la Gestión</t>
  </si>
  <si>
    <t>6. No se identifican areas con mayor riesgo de conflicto de intereses para establecer medidas preventivas y detectivas.</t>
  </si>
  <si>
    <t>El profesional lider de contratación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</si>
  <si>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</si>
  <si>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líder de contratación remité el caso a la Subdirección Jurídica para la activación del respectivo proceso administativo sancionatorio al contratista que incumpla con la obligación de declarar y publicar los conflictos de intereses
Documentado en: P-GE-10, PROCEDIMIENTO PARA EL TRAMITE DE DENUNCIAS.</t>
  </si>
  <si>
    <t xml:space="preserve">Denuncias sobre materialización de conflictos de intereses.
Expedientes de procesos administrativos sancionatorios.
</t>
  </si>
  <si>
    <t>GJ31</t>
  </si>
  <si>
    <t>Lograr que el 100% de los contratos sean liquidados en los plazos estipulados por la ley para cada vigencia</t>
  </si>
  <si>
    <t>Contratación
Contratación - Esquema Fiduciario</t>
  </si>
  <si>
    <t>Posiblidad de afectación económica y reputacional</t>
  </si>
  <si>
    <t>por pérdida de recursos derivada de la pérdida de la competencia para solicitar los reintegros cuando a ellos hubiera lugar.
Por hallazgos de los entes de control</t>
  </si>
  <si>
    <t>debido a que no se logre liquidar los contratos en los plazos estipulados por la ley</t>
  </si>
  <si>
    <t>Posiblidad de afectación económica y reputacional por pérdida de recursos derivada de la pérdida de la competencia para solicitar los reintegros cuando a ellos hubiera lugar, asi como por hallazgos de los entes de control, debido a que no se logre liquidar los contratos en los plazos estipulados por la ley</t>
  </si>
  <si>
    <t>Los servidores designados para la liquidación de los contratos no cuenten con la información financiera, técnica y jurídica suficiente para la liquidación, y no fueron supervisores en la etapa de ejecución del mismo</t>
  </si>
  <si>
    <t>El ordenador del gasto debe verificar las actas de entrega de supervisión de los contratos delegados al servidor publico que se desvincula de la entidad para efectos de generar paz y salvo. Estas actas deben contener el balance financiero, cumplimiento de actividades y obligaciones, vigencias de garantías, alertas y recomendaciones, referencia de la información fisica o digital y el cumplimiento de la publicidad en el SECOP II.</t>
  </si>
  <si>
    <t>Actas de entrega de la supervisión
Paz y salvo de entrega</t>
  </si>
  <si>
    <t xml:space="preserve">Identificación de Riesgos: El riesgo continua Vigente
Materialización de Evento Potencial Principal:  Durante el primer trimestre no se materializo, ya que no se ha perdido competencia para liquidar.
Materialización de Evento Potencial Intermedio: Durante el primer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ENERO, FEBRERO Y MARZO,  se han liquidado un total de (12)  los siguientes contratos (293-2023, 296-2023, 520-2023, 436-2024, 427-2024, 483-2023, 830 de 2023 y 329 de 2022) Publicados en el SECOP II. </t>
  </si>
  <si>
    <t>https://isvimedgovco-my.sharepoint.com/:f:/g/personal/leidy_rengifo_isvimed_gov_co1/ElhqG1up_S1Lh8KwA7q5hUEBNdIkGCI3y3Q8Kkh5SKZDEA?e=dZ5jyG</t>
  </si>
  <si>
    <t xml:space="preserve">Identificación de Riesgos: El riesgo continua Vigente
Materialización de Evento Potencial Principal:  Durante el segundo trimestre no se materializo, ya que no se ha perdido competencia para liquidar.
Materialización de Evento Potencial Intermedio: Durante el segundo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ABRIL, MAYO Y JUNIO,  se han liquidado un total de (10)  los siguientes contratos (504-2023,321-2022,402-2023,357-2024, 437-2024,828-2023, 066-2023,427-2024,483-2023,286-2022) Publicados en el SECOP II. </t>
  </si>
  <si>
    <t>https://isvimedgovco.sharepoint.com/:f:/s/5Juridica-11.Equipoprimariojuridica/EqoRWnH-AwtGqUOxdCqzPU0BQoUWV2BvaWu4kh-Jmeg3Xw?e=qQlLIl</t>
  </si>
  <si>
    <t>Los servidores designados para la liquidación de los contratos, la realizan muy cercano al término para perder competencia, aumentando la posbilidad de materialización del riesgo.
No se han establecido plazos internos de liquidación por parte de los supervisores con responsabilidad de liquidar contratos. Términos distintos a los establecidos en la ley.</t>
  </si>
  <si>
    <t>El area contractual realiza seguimiento mensual a las liquidaciones pendientes y se notifica via correo electrónico a los supervisores, sobre la fecha límite de liquidación.</t>
  </si>
  <si>
    <t>Matriz de seguimiento a la liquidación de los contratos
correos electrónicos de estado de liquidación de contratos al supervisor designado</t>
  </si>
  <si>
    <t>Establecer plazos internos de liquidación para la liquidación de contratos. Términos distintos a los establecidos en la ley.</t>
  </si>
  <si>
    <t>En el caso de que se materialice el riesgo, el area contractual remite al Comité de Contratación las liquidaciones sobre las que se perdió competencia, para que este determine las acciones correspondientes, que pueden derivar en el inicio de un proceso disciplinario y/o acción de repetición.</t>
  </si>
  <si>
    <t>Acta del Comité de Contratación
Expediente de proceso disciplinario
Constancia de admisión de la acción de repetición por parte del juzgado.</t>
  </si>
  <si>
    <t>GJ32</t>
  </si>
  <si>
    <t xml:space="preserve">
Seleccionar al fiduciario, contratista y/o operador conforme a los principios de la función administrativa tales como:
participación, imparcialidad, transparencia, responsabilidad, economía, debido proceso y moralidad.</t>
  </si>
  <si>
    <t>Contratación - Esquema Fiduciario</t>
  </si>
  <si>
    <t>Posiblidad de afectación reputacional del Instituto</t>
  </si>
  <si>
    <t>reflejada en:
- Requerimientos por parte del Concejo Distrital, Entes de control, veedurias ciudadanas.
- Notificación de acciones contitucionales y procesos judiciales.</t>
  </si>
  <si>
    <t>debido a que se seleccione el fiduciario incumpliendo principios de la función administrativa tales como:
participación, imparcialidad, transparencia, responsabilidad, economía, debido proceso y moralidad.</t>
  </si>
  <si>
    <t>Posiblidad de afectación reputacional del Instituto reflejada en requerimientos por parte del Concejo Distrital, Entes de control y  veedurias ciudadana, asi como en notificación de acciones contitucionales y procesos judiciales, debido a que se seleccione el fiduciario incumpliendo principios de la función administrativa tales como:
participación, imparcialidad, transparencia, responsabilidad, economía, debido proceso y moralidad.</t>
  </si>
  <si>
    <t>1. Falta de concurrencia de los posibles proveedores para participar en los procesos de selección de las fiduciarias</t>
  </si>
  <si>
    <t xml:space="preserve">El area contractual de la Subdirección Jurídica desde el estudio previo establece una estrategia de evaluación diferencial conforme a la natulareza de los posibles proveedores teniendo en cuenta los estipulado en la normatividad aplicable.
En la mesa interdisciplinaria de contratación se revisan y se recomiendan los criterios diferenciadores a considerar para construcción de los pliegos de condiciones / invitaciones privadas.
</t>
  </si>
  <si>
    <t>Acta mesa interdisciplinaria de contratación
Invitaciones privadas
Pliegos de condiciones</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</si>
  <si>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</si>
  <si>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</si>
  <si>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</si>
  <si>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https://isvimedgovco.sharepoint.com/:f:/s/5Juridica-11.Equipoprimariojuridica/En-1WEEwaXdPl8FKMU0geFgBUT4sRLfUkzGsfecVdpUEJg?e=83MQCz</t>
  </si>
  <si>
    <t>2. Se seleccionan ofertas de fiduciarias que contravienen los principios de economía y eficacia de la función administrativa</t>
  </si>
  <si>
    <t>El profesional designado del proceso de Gestión financiera y Gestión jurídica elaboran los términos de la solicitud de cotización o de invitación que se dirigirá a mínimo 2 entidades fiduciarias. La misma incluirá los términos de la cotización o invitación sobre los elementos financieros, jurídicos y/o técnicos que permitan la escogencia de la entidad financiera con base en la propuesta que se reciba y que más se ajuste a la necesidad. Ver ANEXO 2 Instructivo para la selección de Fiduciarias.</t>
  </si>
  <si>
    <t>Cotizaciones
Evaluación de cotizaciones</t>
  </si>
  <si>
    <t>3. Falta de lineamientos estandarizados para la realización de los procesos de selección del fiduciario, contratista y/o operador, lo que puede derivar en procesos suscritos de manera discrecional.</t>
  </si>
  <si>
    <t xml:space="preserve">Desde la Linea de Contratación de la Sudirección Jurídica se elaboró el Instructivo para la selección de Fiduciarias que establece los lineamientos para a realización de estos procesos.
La mesa interdisciplinaria verifica la evaluación de las cotizaciones de las fiduciarias para recomendar la propuesta más idónea. Posteriormente el Comité de Contratación avala la recomendación de la mesa y la posterior adjudicación al fiduciario seleccionado
</t>
  </si>
  <si>
    <t>Registros generados del instructivos para la selección de Fiduciarias.
Actas de la mesa interdisciplinaria
Actas de Comité de Contratación</t>
  </si>
  <si>
    <t>GJ33</t>
  </si>
  <si>
    <t>Garantizar la oportunidad en la gestión jurídica de la necesidades de modificaciones contractuales para evitar el vencimiento de los contratos de derivados del contrato de fiducias.</t>
  </si>
  <si>
    <t>Posibilidad de afectación economica y reputacional del Instituto</t>
  </si>
  <si>
    <t>reflejada en:
- Mayores costos de obra en una nueva contratación.
- Asignación de subsidios por cuantías superores a la incialmente pactadas.
- Condenas en contra del Instituto en procesos judiciales, tribunales de arbitramento.
- requerimientos por incumplimiento por parte del Distrito, entes de control, entidades de control político y ciudadanía en general.</t>
  </si>
  <si>
    <t>debido al vencimiento de los contratos derivados del contrato de fiducias por gestión inoportuna de las modificaciones contractuales.</t>
  </si>
  <si>
    <t>Posibilidad de afectación economica y reputacional del Instituto reflejada en  nayores costos de obra en una nueva contratación, asignación de subsidios por cuantías superores a la incialmente pactadas, condenas en contra del Instituo en procesos judiciales, tribunales de arbitramento, asi como en requerimientos por incumplimiento por parte del Distrito, entes de control, entidades de control político y ciudadanía en general. lo anterior, debido al vencimiento de los contratos derivados del contrato de fiducias por gestión inoportuna de las modificaciones contractuales.</t>
  </si>
  <si>
    <t>Desconocimiento de los procedimientos para la gestión de modificaciones contractuales.</t>
  </si>
  <si>
    <t xml:space="preserve">Los lineamientos para la gestión de las modificaciones contractuales de los contratos derivados de fiducias están establecidas en la Guía de modificación de contratos Esquema Fiduciario.
El Profesional de Contratación asignado socializa la guía en mención a los supervisores (supervisores actuales, nuevos supervisores en entrenamiento). </t>
  </si>
  <si>
    <t>Evidencias de socialización de la Guía de modificación de contratos Esquema Fiduciario</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</si>
  <si>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</si>
  <si>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generado afectación economica,  debido al vencimiento de los contratos derivados del contrato de fiducias por gestión inoportuna de las modificaciones contractuales.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La colinita, se realizo el otrosí 4, Invitación N°1 de 2024, otrosi 2 y 3, Contrato de Brezze otrosi 22. </t>
  </si>
  <si>
    <t>https://isvimedgovco.sharepoint.com/:f:/s/5Juridica-11.Equipoprimariojuridica/EpuUtArsYMNGvTYNEdH21S0BcGxRCTu17xm0K_6aXq60_g?e=Ct37de</t>
  </si>
  <si>
    <t>No se conocen los plazos contractuales para el trámite oportuno de las modificaciones.</t>
  </si>
  <si>
    <t>Desde la linea de contratación se socializa de manera periódica los lineamientos del manual de supervisión entre los que se encuentran la verificacón de los plazos contractuales para gestionar cuando sea aplicable las modificaciones requeridas con la suficiente anticipación.</t>
  </si>
  <si>
    <t>Evidencias de capacitación</t>
  </si>
  <si>
    <t>Inoportunidad en la entrega de insumos de información por parte del contratista que solicita la modificación contractual</t>
  </si>
  <si>
    <t>El supervisor efectúa alertas tempranas al contratista con relación al desarrollo de los contratos para que en el caso de que sea requerido soliciten con la suficiente anticipación las modificaciones contractuales y aporten la información necesaria.</t>
  </si>
  <si>
    <t>Informe de Supervisión
Solicitud y acal de prorroga, adición, modificación.
Soportes de las modificaciones.</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</si>
  <si>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</si>
  <si>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</si>
  <si>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</si>
  <si>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</si>
  <si>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</si>
  <si>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</si>
  <si>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incluyen los controles 1,2,3 y 4 que no se habían de finido previamente. El control 4 es de tipo correctivo, para reducir el impacto residual.</t>
  </si>
  <si>
    <t>Se modifica el control 1.2. de la siguiente manera:  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</si>
  <si>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Se incluye el control 3 de tipo corretivo para reducir el impacto residual</t>
  </si>
  <si>
    <t>Se incluyen los controles 2,3 y 4 que no se habían de finido previamente. El control 4 es de tipo correctivo, para reducir el impacto residual.</t>
  </si>
  <si>
    <t>Se modifica el evento potencial secundario 2 por la siguiente redacción: "2. falta de conocimiento y aplicación del Manual de Supervisión e interventoria". Se incluye el control 2 que no se había establecido previamente.</t>
  </si>
  <si>
    <t>Se incluye el control 4 de tipo corretivo para reducir el impacto residual.</t>
  </si>
  <si>
    <t>Se incluye el control 0.2 de tipo corretivo para reducir el impacto residual.</t>
  </si>
  <si>
    <t>Se incluye el control 3 que no se habían de finido previamente. Se incluye control 4 de tipo correctivo, para reducir el impacto residual.</t>
  </si>
  <si>
    <t>Se elimina el evento potencial intermedio 3, ya que la ley no exige que se realice un proceso de selección objetiva, en la modalidad de contratación directa, esta queda a discrecionalidad de la entidad estatal.</t>
  </si>
  <si>
    <t xml:space="preserve">Se adiciona la siguiente redacción al control 1: "la subdirección administrativa y financiera cuenta con un contratista quien publica la ejecución de los contratos desde el componente de ejecución financiera" </t>
  </si>
  <si>
    <t>Se incluye el evento potencial intermedio 4 con la siguiente redacción: "4. El no uso de la plataforma tienda virtual de Colombia Compra eficiente para la adquisición de bienes y servicios de la entidad", así mismo se incluye el correspondiente control preventivo: "4. 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t>
  </si>
  <si>
    <t>Se incluye control 4 de tipo correctivo para disminuir el impacto residual, con la sigtuiente redacción: 
"En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 "</t>
  </si>
  <si>
    <t>Si incluyen los eventos potenciales intermedios 5 y 6, medidas de control vigente y actividades a ser desarrolladas durante la vigencia 2023 para fortalecer controles.</t>
  </si>
  <si>
    <t>Se incluye el riesgo GJ26 relacionado con la posibilidad de que los contratistas no declaren sus conflictos de intereses.</t>
  </si>
  <si>
    <t>Todos los riesgos</t>
  </si>
  <si>
    <t>Se incluyen en la respectiva columna los objetivos relacionados con las líneas de acción del proceso de Gestión Jurídica</t>
  </si>
  <si>
    <t xml:space="preserve">Se elimina este riesgo relacionado con la posiblidad de rendición inoportuna de información contractual en plataformas de ley, toda vez que la plataforma a través de la cual se realiza la publicidad de las actuaciones relacionadas con la contratación es el SECOP 2 que al ser una plataforma transaccional, la información se publica en tiempo real.  </t>
  </si>
  <si>
    <t>Se incluye este riesgo de tipo fiscal, relacionado con la posibilidad de no realizar la obligación de impulsar el proceso sancionatorio contractual para hacer efectiva la clausula penal, las pólizas u otro perjuicio.</t>
  </si>
  <si>
    <t>Se incluye este riesgo de tipo fiscal, relacionado con la posibilidad de falta de seguimiento de las sentencias a favor de la entidad.</t>
  </si>
  <si>
    <t>Se incluye este riesgo de tipo fiscal, relacionado con la posibilidad de autorización tardía para el pago de sentencias y conciliaciones.</t>
  </si>
  <si>
    <t>Se incluye este riesgo producto de validación de riesgos Vs objetivos SMART, relacionado con la posibilidad de que no se logren ahorros en la contratación de Bienes y servicios distintos a la prestación de servicios profesionales, en las que se define una modalidad de selección objetiva, esto con respecto al valor de presupuesto oficial de cada proceso.</t>
  </si>
  <si>
    <t>Se incluye este riesgo producto de validación de riesgos Vs objetivos SMART, relacionado con la posibilidad de que no se logre liquidar los contratos en los plazos estipulados por la ley.</t>
  </si>
  <si>
    <t>Se incluye este riesgo de la Contratación bajo el esquema fiduciario y relacionado con la posiblidad de "que se seleccione el fiduciario incumpliendo principios de la función administrativa tales como: participación, imparcialidad, transparencia, responsabilidad, economía, debido proceso y moralidad".</t>
  </si>
  <si>
    <t>Se incluye este riesgo de la Contratación bajo el esquema fiduciario y relacionado con la posiblidad de "vencimiento de los contratos derivados del contrato de fiducias por gestión inoportuna de las modificaciones contractuales.".</t>
  </si>
  <si>
    <t>Muy Alta
100%</t>
  </si>
  <si>
    <t>Alta
80%</t>
  </si>
  <si>
    <t>Media
60%</t>
  </si>
  <si>
    <t>Baja
40%</t>
  </si>
  <si>
    <t xml:space="preserve"> </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</si>
  <si>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</si>
  <si>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</si>
  <si>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</si>
  <si>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</si>
  <si>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</si>
  <si>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</si>
  <si>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</si>
  <si>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</si>
  <si>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</si>
  <si>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</si>
  <si>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</si>
  <si>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</si>
  <si>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</si>
  <si>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</si>
  <si>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</si>
  <si>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</si>
  <si>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</si>
  <si>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</si>
  <si>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</si>
  <si>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</si>
  <si>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</si>
  <si>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</si>
  <si>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</si>
  <si>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</si>
  <si>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</si>
  <si>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</si>
  <si>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</si>
  <si>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</si>
  <si>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</si>
  <si>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</si>
  <si>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</si>
  <si>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</si>
  <si>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</si>
  <si>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Tabla Criterios para definir el nivel de impacto Inherente</t>
  </si>
  <si>
    <t>Insignificante</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</si>
  <si>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</si>
  <si>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</si>
  <si>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</si>
  <si>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</si>
  <si>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</si>
  <si>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</si>
  <si>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</si>
  <si>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</si>
  <si>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</si>
  <si>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</si>
  <si>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</si>
  <si>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</si>
  <si>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</si>
  <si>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</si>
  <si>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</si>
  <si>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</si>
  <si>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</si>
  <si>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</si>
  <si>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</si>
  <si>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</si>
  <si>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</si>
  <si>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</si>
  <si>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</si>
  <si>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</si>
  <si>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</si>
  <si>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</si>
  <si>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</si>
  <si>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</si>
  <si>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</si>
  <si>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</si>
  <si>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</si>
  <si>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</si>
  <si>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</si>
  <si>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</si>
  <si>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</si>
  <si>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</si>
  <si>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</si>
  <si>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</si>
  <si>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</si>
  <si>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</si>
  <si>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</si>
  <si>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</si>
  <si>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</si>
  <si>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</si>
  <si>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</si>
  <si>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</si>
  <si>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</si>
  <si>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</si>
  <si>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</si>
  <si>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</si>
  <si>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</si>
  <si>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</si>
  <si>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</si>
  <si>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</si>
  <si>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</si>
  <si>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</si>
  <si>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</si>
  <si>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</si>
  <si>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</si>
  <si>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</si>
  <si>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</si>
  <si>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</si>
  <si>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</si>
  <si>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</si>
  <si>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</si>
  <si>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</si>
  <si>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</si>
  <si>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</si>
  <si>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</si>
  <si>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</si>
  <si>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</si>
  <si>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</si>
  <si>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</si>
  <si>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</si>
  <si>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</si>
  <si>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</si>
  <si>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</si>
  <si>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</si>
  <si>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</si>
  <si>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</si>
  <si>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</si>
  <si>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</si>
  <si>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</si>
  <si>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de Evaluación y  Mejora Continua</t>
  </si>
  <si>
    <t>Gesión de Evaluación Indpendiente</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</si>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</sst>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4">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rgb="FFFF0000"/>
      <name val="Arial Narrow"/>
      <family val="2"/>
    </font>
    <font>
      <b/>
      <sz val="11"/>
      <name val="Arial Narrow"/>
      <family val="2"/>
    </font>
    <font>
      <sz val="11"/>
      <color rgb="FF000000"/>
      <name val="Arial Narrow"/>
      <family val="2"/>
    </font>
    <font>
      <sz val="8"/>
      <name val="Calibri"/>
      <family val="2"/>
      <scheme val="minor"/>
    </font>
    <font>
      <sz val="20"/>
      <color theme="1"/>
      <name val="Arial Narrow"/>
      <family val="2"/>
    </font>
    <font>
      <sz val="11"/>
      <color theme="1"/>
      <name val="Arial Narrow"/>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rgb="FF000000"/>
      </bottom>
      <diagonal/>
    </border>
    <border>
      <left style="thin">
        <color auto="1"/>
      </left>
      <right style="thin">
        <color auto="1"/>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7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3" borderId="0" xfId="0" applyFont="1" applyFill="1" applyProtection="1">
      <protection hidden="1"/>
    </xf>
    <xf numFmtId="0" fontId="1" fillId="3" borderId="0" xfId="0" applyFont="1" applyFill="1" applyAlignment="1" applyProtection="1">
      <alignment wrapText="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0" borderId="0" xfId="0" applyFont="1" applyAlignment="1" applyProtection="1">
      <alignment horizontal="center"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2" fillId="0" borderId="0" xfId="0" applyFont="1" applyProtection="1">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35" xfId="0" applyFont="1" applyFill="1" applyBorder="1" applyAlignment="1" applyProtection="1">
      <alignment vertical="center" wrapText="1"/>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lef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35" xfId="0" applyFont="1" applyFill="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0" xfId="0" applyFont="1" applyAlignment="1" applyProtection="1">
      <alignment wrapText="1"/>
      <protection hidden="1"/>
    </xf>
    <xf numFmtId="0" fontId="1"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0" borderId="18" xfId="0" applyFont="1" applyBorder="1" applyAlignment="1" applyProtection="1">
      <alignment vertical="center" wrapText="1"/>
      <protection hidden="1"/>
    </xf>
    <xf numFmtId="0" fontId="42" fillId="3" borderId="19" xfId="0" applyFont="1" applyFill="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wrapText="1"/>
      <protection hidden="1"/>
    </xf>
    <xf numFmtId="0" fontId="2" fillId="0" borderId="35" xfId="0" applyFont="1" applyBorder="1" applyAlignment="1" applyProtection="1">
      <alignment vertical="center" wrapText="1"/>
      <protection hidden="1"/>
    </xf>
    <xf numFmtId="0" fontId="2" fillId="0" borderId="39" xfId="0" applyFont="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1" fillId="3" borderId="18" xfId="0" applyFont="1" applyFill="1" applyBorder="1" applyAlignment="1" applyProtection="1">
      <alignment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2"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4" fillId="3" borderId="0" xfId="0" applyFont="1" applyFill="1" applyProtection="1">
      <protection hidden="1"/>
    </xf>
    <xf numFmtId="0" fontId="4" fillId="0" borderId="0" xfId="0" applyFont="1" applyProtection="1">
      <protection hidden="1"/>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164" fontId="1" fillId="0" borderId="18" xfId="1" applyNumberFormat="1" applyFont="1" applyBorder="1" applyAlignment="1">
      <alignment horizontal="center" vertical="center"/>
    </xf>
    <xf numFmtId="0" fontId="1" fillId="0" borderId="18" xfId="0" applyFont="1" applyBorder="1" applyAlignment="1" applyProtection="1">
      <alignment horizontal="justify" vertical="center"/>
      <protection locked="0"/>
    </xf>
    <xf numFmtId="0" fontId="2" fillId="0" borderId="38" xfId="0" applyFont="1" applyBorder="1" applyAlignment="1" applyProtection="1">
      <alignment horizontal="center" vertical="center" wrapText="1"/>
      <protection locked="0"/>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6" xfId="0" applyFont="1" applyFill="1" applyBorder="1" applyAlignment="1">
      <alignment horizontal="left" vertical="center" wrapText="1"/>
    </xf>
    <xf numFmtId="0" fontId="57" fillId="3" borderId="37" xfId="0" applyFont="1" applyFill="1" applyBorder="1" applyAlignment="1">
      <alignment horizontal="left" vertical="center" wrapText="1"/>
    </xf>
    <xf numFmtId="0" fontId="57" fillId="3" borderId="38" xfId="0" applyFont="1" applyFill="1" applyBorder="1" applyAlignment="1">
      <alignment horizontal="left" vertical="center" wrapText="1"/>
    </xf>
    <xf numFmtId="0" fontId="57" fillId="3" borderId="36" xfId="0" applyFont="1" applyFill="1" applyBorder="1" applyAlignment="1">
      <alignment horizontal="left" vertical="center"/>
    </xf>
    <xf numFmtId="0" fontId="57" fillId="3" borderId="37" xfId="0" applyFont="1" applyFill="1" applyBorder="1" applyAlignment="1">
      <alignment horizontal="left" vertical="center"/>
    </xf>
    <xf numFmtId="0" fontId="57" fillId="3" borderId="38" xfId="0" applyFont="1" applyFill="1" applyBorder="1" applyAlignment="1">
      <alignment horizontal="left"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3" borderId="18" xfId="0" applyFont="1" applyFill="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4"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6" xfId="0" applyFont="1" applyBorder="1" applyAlignment="1" applyProtection="1">
      <alignment horizontal="center" vertical="center" wrapText="1"/>
      <protection locked="0"/>
    </xf>
    <xf numFmtId="0" fontId="1" fillId="0" borderId="49" xfId="0" applyFont="1" applyBorder="1" applyAlignment="1" applyProtection="1">
      <alignment horizontal="center" vertical="center" wrapText="1"/>
      <protection locked="0"/>
    </xf>
    <xf numFmtId="0" fontId="2" fillId="0" borderId="4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left" vertical="center" wrapText="1"/>
      <protection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41" fillId="0" borderId="19" xfId="0" applyFont="1" applyBorder="1" applyAlignment="1" applyProtection="1">
      <alignment horizontal="center" vertical="center" wrapText="1"/>
      <protection hidden="1"/>
    </xf>
    <xf numFmtId="0" fontId="1" fillId="3" borderId="19"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hidden="1"/>
    </xf>
    <xf numFmtId="0" fontId="1" fillId="3" borderId="19" xfId="0" applyFont="1" applyFill="1" applyBorder="1" applyAlignment="1" applyProtection="1">
      <alignment horizontal="left" vertical="top" wrapText="1"/>
      <protection locked="0" hidden="1"/>
    </xf>
    <xf numFmtId="0" fontId="1" fillId="3" borderId="39" xfId="0" applyFont="1" applyFill="1" applyBorder="1" applyAlignment="1" applyProtection="1">
      <alignment horizontal="left" vertical="top" wrapText="1"/>
      <protection locked="0" hidden="1"/>
    </xf>
    <xf numFmtId="0" fontId="1" fillId="3" borderId="18" xfId="0" applyFont="1" applyFill="1" applyBorder="1" applyAlignment="1" applyProtection="1">
      <alignment horizontal="center" vertical="center" wrapText="1"/>
      <protection hidden="1"/>
    </xf>
    <xf numFmtId="0" fontId="1" fillId="3" borderId="35"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42" fillId="3"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60" fillId="20" borderId="35" xfId="0" applyFont="1" applyFill="1" applyBorder="1" applyAlignment="1" applyProtection="1">
      <alignment vertical="center" wrapText="1"/>
      <protection locked="0"/>
    </xf>
    <xf numFmtId="0" fontId="60" fillId="20" borderId="19" xfId="0" applyFont="1" applyFill="1" applyBorder="1" applyAlignment="1" applyProtection="1">
      <alignment vertical="center"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3" borderId="39" xfId="0" applyFont="1" applyFill="1" applyBorder="1" applyAlignment="1" applyProtection="1">
      <alignment horizontal="left" vertical="top" wrapText="1"/>
      <protection hidden="1"/>
    </xf>
    <xf numFmtId="0" fontId="1" fillId="3" borderId="35"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2" fillId="0" borderId="47"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60" fillId="3" borderId="18" xfId="0" applyFont="1" applyFill="1" applyBorder="1" applyAlignment="1" applyProtection="1">
      <alignment horizontal="left" vertical="top" wrapText="1"/>
      <protection locked="0"/>
    </xf>
    <xf numFmtId="0" fontId="31" fillId="3" borderId="18" xfId="0" applyFont="1" applyFill="1" applyBorder="1" applyAlignment="1" applyProtection="1">
      <alignment horizontal="left" vertical="top" wrapText="1"/>
      <protection locked="0"/>
    </xf>
    <xf numFmtId="0" fontId="28" fillId="3" borderId="18" xfId="0" applyFont="1" applyFill="1" applyBorder="1" applyAlignment="1" applyProtection="1">
      <alignment horizontal="left" vertical="top" wrapText="1"/>
      <protection locked="0"/>
    </xf>
    <xf numFmtId="0" fontId="42" fillId="0" borderId="1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top" wrapText="1"/>
      <protection locked="0"/>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3" xfId="0" applyFont="1" applyBorder="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0" borderId="46"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9" fillId="14" borderId="1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center" vertical="center" wrapText="1"/>
      <protection hidden="1"/>
    </xf>
    <xf numFmtId="0" fontId="28" fillId="0" borderId="41" xfId="0" applyFont="1" applyBorder="1" applyAlignment="1" applyProtection="1">
      <alignment horizontal="center" vertical="center" wrapText="1"/>
      <protection hidden="1"/>
    </xf>
    <xf numFmtId="0" fontId="28" fillId="0" borderId="45" xfId="0" applyFont="1" applyBorder="1" applyAlignment="1" applyProtection="1">
      <alignment horizontal="center" vertical="center" wrapText="1"/>
      <protection hidden="1"/>
    </xf>
    <xf numFmtId="0" fontId="28" fillId="0" borderId="43"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60" fillId="20" borderId="39" xfId="0" applyFont="1" applyFill="1" applyBorder="1" applyAlignment="1" applyProtection="1">
      <alignment vertical="center" wrapText="1"/>
      <protection locked="0"/>
    </xf>
    <xf numFmtId="0" fontId="60" fillId="20" borderId="48" xfId="0" applyFont="1" applyFill="1" applyBorder="1" applyAlignment="1" applyProtection="1">
      <alignment vertical="center"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3"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center" wrapText="1"/>
      <protection locked="0"/>
    </xf>
    <xf numFmtId="0" fontId="60" fillId="3" borderId="35" xfId="0" applyFont="1" applyFill="1" applyBorder="1" applyAlignment="1" applyProtection="1">
      <alignment horizontal="left" vertical="top" wrapText="1"/>
      <protection locked="0"/>
    </xf>
    <xf numFmtId="0" fontId="4" fillId="14"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1" fillId="3" borderId="18" xfId="0" applyFont="1" applyFill="1" applyBorder="1" applyAlignment="1" applyProtection="1">
      <alignment horizontal="center" vertical="center"/>
      <protection hidden="1"/>
    </xf>
    <xf numFmtId="0" fontId="42" fillId="3" borderId="35" xfId="0" applyFont="1" applyFill="1" applyBorder="1" applyAlignment="1" applyProtection="1">
      <alignment horizontal="left" vertical="center" wrapText="1"/>
      <protection hidden="1"/>
    </xf>
    <xf numFmtId="0" fontId="42" fillId="3" borderId="39"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62" fillId="3" borderId="35" xfId="0" applyFont="1" applyFill="1" applyBorder="1" applyAlignment="1" applyProtection="1">
      <alignment horizontal="left" vertical="top" wrapText="1"/>
      <protection locked="0"/>
    </xf>
    <xf numFmtId="0" fontId="62" fillId="3" borderId="39" xfId="0" applyFont="1" applyFill="1" applyBorder="1" applyAlignment="1" applyProtection="1">
      <alignment horizontal="left" vertical="top" wrapText="1"/>
      <protection locked="0"/>
    </xf>
    <xf numFmtId="0" fontId="62" fillId="3" borderId="19" xfId="0" applyFont="1" applyFill="1" applyBorder="1" applyAlignment="1" applyProtection="1">
      <alignment horizontal="left" vertical="top" wrapText="1"/>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596">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sharepoint.com/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7477"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 dataDxfId="2">
  <autoFilter ref="B208:C218" xr:uid="{00000000-0009-0000-0100-000002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topLeftCell="I13" zoomScale="70" zoomScaleNormal="70" zoomScalePageLayoutView="70" workbookViewId="0">
      <selection activeCell="I13" sqref="I13"/>
    </sheetView>
  </sheetViews>
  <sheetFormatPr defaultColWidth="24.42578125" defaultRowHeight="15.75"/>
  <cols>
    <col min="1" max="1" width="15.42578125" style="61" customWidth="1"/>
    <col min="2" max="2" width="22.42578125" style="61" customWidth="1"/>
    <col min="3" max="3" width="34.42578125" style="61" hidden="1" customWidth="1"/>
    <col min="4" max="4" width="24.140625" style="61" customWidth="1"/>
    <col min="5" max="5" width="20.42578125" style="61" customWidth="1"/>
    <col min="6" max="6" width="23.140625" style="61" customWidth="1"/>
    <col min="7" max="7" width="27.85546875" style="61" customWidth="1"/>
    <col min="8" max="8" width="27.85546875" style="61" hidden="1" customWidth="1"/>
    <col min="9" max="9" width="17.42578125" style="61" customWidth="1"/>
    <col min="10" max="10" width="20.42578125" style="61" customWidth="1"/>
    <col min="11" max="12" width="19.42578125" style="61" customWidth="1"/>
    <col min="13" max="13" width="14.85546875" style="61" customWidth="1"/>
    <col min="14" max="14" width="19.42578125" style="61" customWidth="1"/>
    <col min="15" max="15" width="16.140625" style="61" customWidth="1"/>
    <col min="16" max="16" width="24.42578125" style="61"/>
    <col min="17" max="17" width="15.42578125" style="61" customWidth="1"/>
    <col min="18" max="18" width="17.42578125" style="61" customWidth="1"/>
    <col min="19" max="19" width="20.42578125" style="61" customWidth="1"/>
    <col min="20" max="20" width="21.42578125" style="61" customWidth="1"/>
    <col min="21" max="21" width="19.85546875" style="61" customWidth="1"/>
    <col min="22" max="16384" width="24.42578125" style="61"/>
  </cols>
  <sheetData>
    <row r="1" spans="1:13" s="62" customFormat="1" ht="20.25" customHeight="1">
      <c r="A1" s="177"/>
      <c r="B1" s="180" t="s">
        <v>0</v>
      </c>
      <c r="C1" s="181"/>
      <c r="D1" s="181"/>
      <c r="E1" s="181"/>
      <c r="F1" s="181"/>
      <c r="G1" s="181"/>
      <c r="H1" s="181"/>
      <c r="I1" s="181"/>
      <c r="J1" s="181"/>
      <c r="K1" s="182"/>
      <c r="L1" s="189" t="s">
        <v>1</v>
      </c>
      <c r="M1" s="189"/>
    </row>
    <row r="2" spans="1:13" s="62" customFormat="1" ht="20.25" customHeight="1">
      <c r="A2" s="178"/>
      <c r="B2" s="183"/>
      <c r="C2" s="184"/>
      <c r="D2" s="184"/>
      <c r="E2" s="184"/>
      <c r="F2" s="184"/>
      <c r="G2" s="184"/>
      <c r="H2" s="184"/>
      <c r="I2" s="184"/>
      <c r="J2" s="184"/>
      <c r="K2" s="185"/>
      <c r="L2" s="189" t="s">
        <v>2</v>
      </c>
      <c r="M2" s="189"/>
    </row>
    <row r="3" spans="1:13" s="62" customFormat="1" ht="20.25" customHeight="1">
      <c r="A3" s="178"/>
      <c r="B3" s="183"/>
      <c r="C3" s="184"/>
      <c r="D3" s="184"/>
      <c r="E3" s="184"/>
      <c r="F3" s="184"/>
      <c r="G3" s="184"/>
      <c r="H3" s="184"/>
      <c r="I3" s="184"/>
      <c r="J3" s="184"/>
      <c r="K3" s="185"/>
      <c r="L3" s="189" t="s">
        <v>3</v>
      </c>
      <c r="M3" s="189"/>
    </row>
    <row r="4" spans="1:13" s="62" customFormat="1" ht="20.25" customHeight="1">
      <c r="A4" s="179"/>
      <c r="B4" s="186"/>
      <c r="C4" s="187"/>
      <c r="D4" s="187"/>
      <c r="E4" s="187"/>
      <c r="F4" s="187"/>
      <c r="G4" s="187"/>
      <c r="H4" s="187"/>
      <c r="I4" s="187"/>
      <c r="J4" s="187"/>
      <c r="K4" s="188"/>
      <c r="L4" s="189" t="s">
        <v>4</v>
      </c>
      <c r="M4" s="189"/>
    </row>
    <row r="5" spans="1:13" ht="20.25" customHeight="1"/>
    <row r="6" spans="1:13" ht="25.5">
      <c r="A6" s="173" t="s">
        <v>5</v>
      </c>
      <c r="B6" s="173"/>
      <c r="C6" s="173"/>
      <c r="D6" s="173"/>
      <c r="E6" s="173"/>
      <c r="F6" s="173"/>
      <c r="G6" s="173"/>
      <c r="H6" s="173"/>
      <c r="I6" s="173"/>
      <c r="J6" s="173"/>
      <c r="K6" s="173"/>
      <c r="L6" s="173"/>
      <c r="M6" s="173"/>
    </row>
    <row r="9" spans="1:13" ht="24.75" customHeight="1">
      <c r="A9" s="174" t="s">
        <v>6</v>
      </c>
      <c r="B9" s="174"/>
      <c r="C9" s="71"/>
      <c r="D9" s="175" t="s">
        <v>7</v>
      </c>
      <c r="E9" s="175"/>
      <c r="F9" s="175"/>
      <c r="G9" s="175"/>
      <c r="H9" s="175"/>
      <c r="I9" s="175"/>
      <c r="J9" s="175"/>
      <c r="K9" s="175"/>
      <c r="L9" s="175"/>
      <c r="M9" s="175"/>
    </row>
    <row r="10" spans="1:13" ht="24.75" customHeight="1">
      <c r="A10" s="174" t="s">
        <v>8</v>
      </c>
      <c r="B10" s="174"/>
      <c r="C10" s="176"/>
      <c r="D10" s="176"/>
      <c r="E10" s="175" t="s">
        <v>9</v>
      </c>
      <c r="F10" s="175"/>
      <c r="G10" s="175"/>
      <c r="H10" s="175"/>
      <c r="I10" s="175"/>
      <c r="J10" s="175"/>
      <c r="K10" s="175"/>
      <c r="L10" s="175"/>
      <c r="M10" s="175"/>
    </row>
    <row r="11" spans="1:13" ht="24.75" customHeight="1">
      <c r="A11" s="174" t="s">
        <v>10</v>
      </c>
      <c r="B11" s="174"/>
      <c r="C11" s="174"/>
      <c r="D11" s="174"/>
      <c r="E11" s="176"/>
      <c r="F11" s="175" t="s">
        <v>11</v>
      </c>
      <c r="G11" s="175"/>
      <c r="H11" s="175"/>
      <c r="I11" s="175"/>
      <c r="J11" s="175"/>
      <c r="K11" s="175"/>
      <c r="L11" s="175"/>
      <c r="M11" s="175"/>
    </row>
    <row r="12" spans="1:13" ht="22.7" customHeight="1"/>
    <row r="13" spans="1:13" ht="20.25" customHeight="1"/>
    <row r="14" spans="1:13" ht="27.75" customHeight="1">
      <c r="A14" s="190" t="s">
        <v>12</v>
      </c>
      <c r="B14" s="190"/>
      <c r="C14" s="72"/>
      <c r="D14" s="191" t="s">
        <v>13</v>
      </c>
      <c r="E14" s="191"/>
      <c r="F14" s="191"/>
      <c r="G14" s="191" t="s">
        <v>14</v>
      </c>
      <c r="H14" s="191"/>
      <c r="I14" s="191"/>
      <c r="J14" s="191"/>
      <c r="K14" s="191"/>
      <c r="L14" s="191"/>
      <c r="M14" s="191"/>
    </row>
    <row r="15" spans="1:13" ht="37.5" customHeight="1">
      <c r="A15" s="190"/>
      <c r="B15" s="190"/>
      <c r="C15" s="72"/>
      <c r="D15" s="191"/>
      <c r="E15" s="191"/>
      <c r="F15" s="191"/>
      <c r="G15" s="73" t="s">
        <v>15</v>
      </c>
      <c r="H15" s="73"/>
      <c r="I15" s="191" t="s">
        <v>16</v>
      </c>
      <c r="J15" s="191"/>
      <c r="K15" s="191"/>
      <c r="L15" s="191"/>
      <c r="M15" s="191"/>
    </row>
    <row r="16" spans="1:13" ht="60" customHeight="1">
      <c r="A16" s="165" t="s">
        <v>17</v>
      </c>
      <c r="B16" s="166"/>
      <c r="C16" s="77" t="s">
        <v>17</v>
      </c>
      <c r="D16" s="170" t="s">
        <v>18</v>
      </c>
      <c r="E16" s="171"/>
      <c r="F16" s="172"/>
      <c r="G16" s="78" t="s">
        <v>19</v>
      </c>
      <c r="H16" s="79" t="s">
        <v>20</v>
      </c>
      <c r="I16" s="167" t="s">
        <v>21</v>
      </c>
      <c r="J16" s="171"/>
      <c r="K16" s="171"/>
      <c r="L16" s="171"/>
      <c r="M16" s="172"/>
    </row>
    <row r="17" spans="1:13" ht="60" customHeight="1">
      <c r="A17" s="165" t="s">
        <v>17</v>
      </c>
      <c r="B17" s="166"/>
      <c r="C17" s="77" t="s">
        <v>22</v>
      </c>
      <c r="D17" s="167" t="s">
        <v>23</v>
      </c>
      <c r="E17" s="168"/>
      <c r="F17" s="169"/>
      <c r="G17" s="78" t="s">
        <v>20</v>
      </c>
      <c r="H17" s="79" t="s">
        <v>19</v>
      </c>
      <c r="I17" s="167" t="s">
        <v>24</v>
      </c>
      <c r="J17" s="168"/>
      <c r="K17" s="168"/>
      <c r="L17" s="168"/>
      <c r="M17" s="169"/>
    </row>
    <row r="18" spans="1:13" ht="60" customHeight="1">
      <c r="A18" s="165" t="s">
        <v>17</v>
      </c>
      <c r="B18" s="166"/>
      <c r="C18" s="77"/>
      <c r="D18" s="167" t="s">
        <v>25</v>
      </c>
      <c r="E18" s="168"/>
      <c r="F18" s="169"/>
      <c r="G18" s="78" t="s">
        <v>19</v>
      </c>
      <c r="H18" s="79"/>
      <c r="I18" s="167" t="s">
        <v>26</v>
      </c>
      <c r="J18" s="171"/>
      <c r="K18" s="171"/>
      <c r="L18" s="171"/>
      <c r="M18" s="172"/>
    </row>
    <row r="19" spans="1:13" ht="84.75" customHeight="1">
      <c r="A19" s="165" t="s">
        <v>17</v>
      </c>
      <c r="B19" s="166"/>
      <c r="C19" s="77"/>
      <c r="D19" s="167" t="s">
        <v>27</v>
      </c>
      <c r="E19" s="168"/>
      <c r="F19" s="169"/>
      <c r="G19" s="78" t="s">
        <v>19</v>
      </c>
      <c r="H19" s="79"/>
      <c r="I19" s="167" t="s">
        <v>28</v>
      </c>
      <c r="J19" s="168"/>
      <c r="K19" s="168"/>
      <c r="L19" s="168"/>
      <c r="M19" s="169"/>
    </row>
    <row r="20" spans="1:13" ht="60" customHeight="1">
      <c r="A20" s="165" t="s">
        <v>17</v>
      </c>
      <c r="B20" s="166"/>
      <c r="C20" s="77"/>
      <c r="D20" s="167" t="s">
        <v>29</v>
      </c>
      <c r="E20" s="168"/>
      <c r="F20" s="169"/>
      <c r="G20" s="78" t="s">
        <v>19</v>
      </c>
      <c r="H20" s="79"/>
      <c r="I20" s="167" t="s">
        <v>30</v>
      </c>
      <c r="J20" s="168"/>
      <c r="K20" s="168"/>
      <c r="L20" s="168"/>
      <c r="M20" s="169"/>
    </row>
    <row r="21" spans="1:13" ht="60" customHeight="1">
      <c r="A21" s="165" t="s">
        <v>17</v>
      </c>
      <c r="B21" s="166"/>
      <c r="C21" s="77"/>
      <c r="D21" s="170" t="s">
        <v>31</v>
      </c>
      <c r="E21" s="171"/>
      <c r="F21" s="172"/>
      <c r="G21" s="78" t="s">
        <v>19</v>
      </c>
      <c r="H21" s="79"/>
      <c r="I21" s="167" t="s">
        <v>32</v>
      </c>
      <c r="J21" s="168"/>
      <c r="K21" s="168"/>
      <c r="L21" s="168"/>
      <c r="M21" s="169"/>
    </row>
    <row r="22" spans="1:13" ht="60" customHeight="1">
      <c r="A22" s="165" t="s">
        <v>17</v>
      </c>
      <c r="B22" s="166"/>
      <c r="C22" s="77"/>
      <c r="D22" s="170" t="s">
        <v>33</v>
      </c>
      <c r="E22" s="171"/>
      <c r="F22" s="172"/>
      <c r="G22" s="78" t="s">
        <v>19</v>
      </c>
      <c r="H22" s="79"/>
      <c r="I22" s="167" t="s">
        <v>34</v>
      </c>
      <c r="J22" s="168"/>
      <c r="K22" s="168"/>
      <c r="L22" s="168"/>
      <c r="M22" s="169"/>
    </row>
    <row r="23" spans="1:13" ht="60" customHeight="1">
      <c r="A23" s="165" t="s">
        <v>22</v>
      </c>
      <c r="B23" s="166"/>
      <c r="C23" s="77"/>
      <c r="D23" s="170" t="s">
        <v>35</v>
      </c>
      <c r="E23" s="171"/>
      <c r="F23" s="172"/>
      <c r="G23" s="78" t="s">
        <v>19</v>
      </c>
      <c r="H23" s="79"/>
      <c r="I23" s="167" t="s">
        <v>36</v>
      </c>
      <c r="J23" s="168"/>
      <c r="K23" s="168"/>
      <c r="L23" s="168"/>
      <c r="M23" s="169"/>
    </row>
    <row r="24" spans="1:13" ht="60" customHeight="1">
      <c r="A24" s="165" t="s">
        <v>22</v>
      </c>
      <c r="B24" s="166"/>
      <c r="C24" s="77"/>
      <c r="D24" s="170" t="s">
        <v>37</v>
      </c>
      <c r="E24" s="171"/>
      <c r="F24" s="172"/>
      <c r="G24" s="78" t="s">
        <v>19</v>
      </c>
      <c r="H24" s="79"/>
      <c r="I24" s="167" t="s">
        <v>38</v>
      </c>
      <c r="J24" s="168"/>
      <c r="K24" s="168"/>
      <c r="L24" s="168"/>
      <c r="M24" s="169"/>
    </row>
    <row r="25" spans="1:13" ht="60" customHeight="1">
      <c r="A25" s="165" t="s">
        <v>22</v>
      </c>
      <c r="B25" s="166"/>
      <c r="C25" s="77"/>
      <c r="D25" s="170" t="s">
        <v>39</v>
      </c>
      <c r="E25" s="171"/>
      <c r="F25" s="172"/>
      <c r="G25" s="78" t="s">
        <v>19</v>
      </c>
      <c r="H25" s="79"/>
      <c r="I25" s="167" t="s">
        <v>40</v>
      </c>
      <c r="J25" s="168"/>
      <c r="K25" s="168"/>
      <c r="L25" s="168"/>
      <c r="M25" s="169"/>
    </row>
    <row r="26" spans="1:13" ht="60" customHeight="1">
      <c r="A26" s="165" t="s">
        <v>22</v>
      </c>
      <c r="B26" s="166"/>
      <c r="C26" s="77"/>
      <c r="D26" s="170" t="s">
        <v>41</v>
      </c>
      <c r="E26" s="171"/>
      <c r="F26" s="172"/>
      <c r="G26" s="78" t="s">
        <v>19</v>
      </c>
      <c r="H26" s="79"/>
      <c r="I26" s="167" t="s">
        <v>42</v>
      </c>
      <c r="J26" s="168"/>
      <c r="K26" s="168"/>
      <c r="L26" s="168"/>
      <c r="M26" s="169"/>
    </row>
    <row r="27" spans="1:13" ht="60" customHeight="1">
      <c r="A27" s="165" t="s">
        <v>22</v>
      </c>
      <c r="B27" s="166"/>
      <c r="C27" s="77"/>
      <c r="D27" s="167" t="s">
        <v>43</v>
      </c>
      <c r="E27" s="168"/>
      <c r="F27" s="169"/>
      <c r="G27" s="78" t="s">
        <v>19</v>
      </c>
      <c r="H27" s="79"/>
      <c r="I27" s="167" t="s">
        <v>44</v>
      </c>
      <c r="J27" s="168"/>
      <c r="K27" s="168"/>
      <c r="L27" s="168"/>
      <c r="M27" s="169"/>
    </row>
    <row r="28" spans="1:13" ht="60" customHeight="1">
      <c r="A28" s="165" t="s">
        <v>22</v>
      </c>
      <c r="B28" s="166"/>
      <c r="C28" s="77"/>
      <c r="D28" s="167" t="s">
        <v>45</v>
      </c>
      <c r="E28" s="168"/>
      <c r="F28" s="169"/>
      <c r="G28" s="78" t="s">
        <v>19</v>
      </c>
      <c r="H28" s="79"/>
      <c r="I28" s="167" t="s">
        <v>46</v>
      </c>
      <c r="J28" s="168"/>
      <c r="K28" s="168"/>
      <c r="L28" s="168"/>
      <c r="M28" s="169"/>
    </row>
    <row r="29" spans="1:13" ht="60" customHeight="1">
      <c r="A29" s="165" t="s">
        <v>22</v>
      </c>
      <c r="B29" s="166"/>
      <c r="C29" s="77"/>
      <c r="D29" s="167" t="s">
        <v>47</v>
      </c>
      <c r="E29" s="168"/>
      <c r="F29" s="169"/>
      <c r="G29" s="78" t="s">
        <v>19</v>
      </c>
      <c r="H29" s="79"/>
      <c r="I29" s="167" t="s">
        <v>48</v>
      </c>
      <c r="J29" s="168"/>
      <c r="K29" s="168"/>
      <c r="L29" s="168"/>
      <c r="M29" s="169"/>
    </row>
    <row r="30" spans="1:13" ht="60" customHeight="1">
      <c r="A30" s="165" t="s">
        <v>22</v>
      </c>
      <c r="B30" s="166"/>
      <c r="C30" s="77"/>
      <c r="D30" s="167" t="s">
        <v>49</v>
      </c>
      <c r="E30" s="168"/>
      <c r="F30" s="169"/>
      <c r="G30" s="78" t="s">
        <v>19</v>
      </c>
      <c r="H30" s="79"/>
      <c r="I30" s="167" t="s">
        <v>50</v>
      </c>
      <c r="J30" s="168"/>
      <c r="K30" s="168"/>
      <c r="L30" s="168"/>
      <c r="M30" s="169"/>
    </row>
    <row r="31" spans="1:13" ht="60" customHeight="1">
      <c r="A31" s="165" t="s">
        <v>17</v>
      </c>
      <c r="B31" s="166"/>
      <c r="C31" s="77"/>
      <c r="D31" s="167" t="s">
        <v>51</v>
      </c>
      <c r="E31" s="168"/>
      <c r="F31" s="169"/>
      <c r="G31" s="78" t="s">
        <v>19</v>
      </c>
      <c r="H31" s="79"/>
      <c r="I31" s="167" t="s">
        <v>52</v>
      </c>
      <c r="J31" s="168"/>
      <c r="K31" s="168"/>
      <c r="L31" s="168"/>
      <c r="M31" s="169"/>
    </row>
    <row r="32" spans="1:13" ht="60" customHeight="1">
      <c r="A32" s="165" t="s">
        <v>22</v>
      </c>
      <c r="B32" s="166"/>
      <c r="C32" s="77"/>
      <c r="D32" s="167" t="s">
        <v>53</v>
      </c>
      <c r="E32" s="168"/>
      <c r="F32" s="169"/>
      <c r="G32" s="78" t="s">
        <v>19</v>
      </c>
      <c r="H32" s="79"/>
      <c r="I32" s="167" t="s">
        <v>54</v>
      </c>
      <c r="J32" s="168"/>
      <c r="K32" s="168"/>
      <c r="L32" s="168"/>
      <c r="M32" s="169"/>
    </row>
    <row r="33" spans="1:13" ht="60" customHeight="1">
      <c r="A33" s="165" t="s">
        <v>22</v>
      </c>
      <c r="B33" s="166"/>
      <c r="C33" s="77"/>
      <c r="D33" s="167" t="s">
        <v>55</v>
      </c>
      <c r="E33" s="168"/>
      <c r="F33" s="169"/>
      <c r="G33" s="78" t="s">
        <v>19</v>
      </c>
      <c r="H33" s="79"/>
      <c r="I33" s="167" t="s">
        <v>56</v>
      </c>
      <c r="J33" s="168"/>
      <c r="K33" s="168"/>
      <c r="L33" s="168"/>
      <c r="M33" s="169"/>
    </row>
    <row r="34" spans="1:13" ht="24.95" customHeight="1">
      <c r="A34" s="162"/>
      <c r="B34" s="163"/>
      <c r="C34" s="74"/>
      <c r="D34" s="162"/>
      <c r="E34" s="164"/>
      <c r="F34" s="163"/>
      <c r="G34" s="75"/>
      <c r="H34" s="76"/>
      <c r="I34" s="162"/>
      <c r="J34" s="164"/>
      <c r="K34" s="164"/>
      <c r="L34" s="164"/>
      <c r="M34" s="163"/>
    </row>
    <row r="35" spans="1:13" ht="24.95" customHeight="1">
      <c r="A35" s="162"/>
      <c r="B35" s="163"/>
      <c r="C35" s="74"/>
      <c r="D35" s="162"/>
      <c r="E35" s="164"/>
      <c r="F35" s="163"/>
      <c r="G35" s="75"/>
      <c r="H35" s="76"/>
      <c r="I35" s="162"/>
      <c r="J35" s="164"/>
      <c r="K35" s="164"/>
      <c r="L35" s="164"/>
      <c r="M35" s="163"/>
    </row>
    <row r="36" spans="1:13" ht="24.95" customHeight="1">
      <c r="A36" s="162"/>
      <c r="B36" s="163"/>
      <c r="D36" s="162"/>
      <c r="E36" s="164"/>
      <c r="F36" s="163"/>
      <c r="G36" s="75"/>
      <c r="I36" s="162"/>
      <c r="J36" s="164"/>
      <c r="K36" s="164"/>
      <c r="L36" s="164"/>
      <c r="M36" s="163"/>
    </row>
    <row r="37" spans="1:13" ht="24.95" customHeight="1">
      <c r="A37" s="162"/>
      <c r="B37" s="163"/>
      <c r="D37" s="162"/>
      <c r="E37" s="164"/>
      <c r="F37" s="163"/>
      <c r="G37" s="75"/>
      <c r="I37" s="162"/>
      <c r="J37" s="164"/>
      <c r="K37" s="164"/>
      <c r="L37" s="164"/>
      <c r="M37" s="163"/>
    </row>
    <row r="38" spans="1:13" ht="24.95" customHeight="1">
      <c r="A38" s="162"/>
      <c r="B38" s="163"/>
      <c r="D38" s="162"/>
      <c r="E38" s="164"/>
      <c r="F38" s="163"/>
      <c r="G38" s="75"/>
      <c r="I38" s="162"/>
      <c r="J38" s="164"/>
      <c r="K38" s="164"/>
      <c r="L38" s="164"/>
      <c r="M38" s="163"/>
    </row>
    <row r="39" spans="1:13" ht="24.95" customHeight="1">
      <c r="A39" s="162"/>
      <c r="B39" s="163"/>
      <c r="D39" s="162"/>
      <c r="E39" s="164"/>
      <c r="F39" s="163"/>
      <c r="G39" s="75"/>
      <c r="I39" s="162"/>
      <c r="J39" s="164"/>
      <c r="K39" s="164"/>
      <c r="L39" s="164"/>
      <c r="M39" s="163"/>
    </row>
    <row r="40" spans="1:13" ht="24.95" customHeight="1">
      <c r="A40" s="162"/>
      <c r="B40" s="163"/>
      <c r="D40" s="162"/>
      <c r="E40" s="164"/>
      <c r="F40" s="163"/>
      <c r="G40" s="75"/>
      <c r="I40" s="162"/>
      <c r="J40" s="164"/>
      <c r="K40" s="164"/>
      <c r="L40" s="164"/>
      <c r="M40" s="163"/>
    </row>
    <row r="41" spans="1:13" ht="24.95" customHeight="1">
      <c r="A41" s="162"/>
      <c r="B41" s="163"/>
      <c r="D41" s="162"/>
      <c r="E41" s="164"/>
      <c r="F41" s="163"/>
      <c r="G41" s="75"/>
      <c r="I41" s="162"/>
      <c r="J41" s="164"/>
      <c r="K41" s="164"/>
      <c r="L41" s="164"/>
      <c r="M41" s="163"/>
    </row>
    <row r="42" spans="1:13" ht="24.95" customHeight="1">
      <c r="A42" s="162"/>
      <c r="B42" s="163"/>
      <c r="D42" s="162"/>
      <c r="E42" s="164"/>
      <c r="F42" s="163"/>
      <c r="G42" s="75"/>
      <c r="I42" s="162"/>
      <c r="J42" s="164"/>
      <c r="K42" s="164"/>
      <c r="L42" s="164"/>
      <c r="M42" s="163"/>
    </row>
    <row r="43" spans="1:13" ht="24.95" customHeight="1">
      <c r="A43" s="162"/>
      <c r="B43" s="163"/>
      <c r="D43" s="162"/>
      <c r="E43" s="164"/>
      <c r="F43" s="163"/>
      <c r="G43" s="75"/>
      <c r="I43" s="162"/>
      <c r="J43" s="164"/>
      <c r="K43" s="164"/>
      <c r="L43" s="164"/>
      <c r="M43" s="163"/>
    </row>
    <row r="44" spans="1:13" ht="24.95" customHeight="1">
      <c r="A44" s="162"/>
      <c r="B44" s="163"/>
      <c r="D44" s="162"/>
      <c r="E44" s="164"/>
      <c r="F44" s="163"/>
      <c r="G44" s="75"/>
      <c r="I44" s="162"/>
      <c r="J44" s="164"/>
      <c r="K44" s="164"/>
      <c r="L44" s="164"/>
      <c r="M44" s="163"/>
    </row>
    <row r="45" spans="1:13" ht="24.95" customHeight="1"/>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G34:G35 G16:G27" xr:uid="{00000000-0002-0000-0000-000000000000}">
      <formula1>$H$16:$H$17</formula1>
    </dataValidation>
    <dataValidation type="list" allowBlank="1" showInputMessage="1" showErrorMessage="1" sqref="A34:B44" xr:uid="{00000000-0002-0000-0000-000001000000}">
      <formula1>$C$16:$C$18</formula1>
    </dataValidation>
    <dataValidation type="list" allowBlank="1" showInputMessage="1" showErrorMessage="1" sqref="A16:B33" xr:uid="{00000000-0002-0000-0000-000002000000}">
      <formula1>$C$16:$C$17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Tratamiento'!$B$23:$B$35</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8" sqref="D8:G8"/>
    </sheetView>
  </sheetViews>
  <sheetFormatPr defaultColWidth="24.42578125" defaultRowHeight="15.75"/>
  <cols>
    <col min="1" max="1" width="15.42578125" style="63" customWidth="1"/>
    <col min="2" max="2" width="34.42578125" style="63" customWidth="1"/>
    <col min="3" max="3" width="21.42578125" style="63" customWidth="1"/>
    <col min="4" max="4" width="49.42578125" style="63" customWidth="1"/>
    <col min="5" max="5" width="39" style="63" customWidth="1"/>
    <col min="6" max="6" width="37.42578125" style="63" customWidth="1"/>
    <col min="7" max="7" width="34" style="63" customWidth="1"/>
    <col min="8" max="9" width="25.42578125" style="63" customWidth="1"/>
    <col min="10" max="16384" width="24.42578125" style="63"/>
  </cols>
  <sheetData>
    <row r="1" spans="1:12" s="62" customFormat="1" ht="20.25" customHeight="1">
      <c r="A1" s="195"/>
      <c r="B1" s="180" t="s">
        <v>0</v>
      </c>
      <c r="C1" s="181"/>
      <c r="D1" s="181"/>
      <c r="E1" s="181"/>
      <c r="F1" s="182"/>
      <c r="G1" s="59" t="s">
        <v>1</v>
      </c>
      <c r="H1" s="60"/>
      <c r="I1" s="61"/>
      <c r="J1" s="61"/>
      <c r="K1" s="61"/>
      <c r="L1" s="61"/>
    </row>
    <row r="2" spans="1:12" s="62" customFormat="1" ht="20.25" customHeight="1">
      <c r="A2" s="195"/>
      <c r="B2" s="183"/>
      <c r="C2" s="184"/>
      <c r="D2" s="184"/>
      <c r="E2" s="184"/>
      <c r="F2" s="185"/>
      <c r="G2" s="59" t="s">
        <v>2</v>
      </c>
      <c r="H2" s="60"/>
      <c r="I2" s="61"/>
      <c r="J2" s="61"/>
      <c r="K2" s="61"/>
      <c r="L2" s="61"/>
    </row>
    <row r="3" spans="1:12" s="62" customFormat="1" ht="20.25" customHeight="1">
      <c r="A3" s="195"/>
      <c r="B3" s="183"/>
      <c r="C3" s="184"/>
      <c r="D3" s="184"/>
      <c r="E3" s="184"/>
      <c r="F3" s="185"/>
      <c r="G3" s="59" t="s">
        <v>3</v>
      </c>
      <c r="H3" s="60"/>
      <c r="I3" s="61"/>
      <c r="J3" s="61"/>
      <c r="K3" s="61"/>
      <c r="L3" s="61"/>
    </row>
    <row r="4" spans="1:12" s="62" customFormat="1" ht="20.25" customHeight="1">
      <c r="A4" s="195"/>
      <c r="B4" s="186"/>
      <c r="C4" s="187"/>
      <c r="D4" s="187"/>
      <c r="E4" s="187"/>
      <c r="F4" s="188"/>
      <c r="G4" s="59" t="s">
        <v>57</v>
      </c>
      <c r="H4" s="60"/>
      <c r="I4" s="61"/>
      <c r="J4" s="61"/>
      <c r="K4" s="61"/>
      <c r="L4" s="61"/>
    </row>
    <row r="5" spans="1:12" s="61" customFormat="1" ht="20.25" customHeight="1">
      <c r="H5" s="60"/>
    </row>
    <row r="6" spans="1:12" s="61" customFormat="1" ht="25.5">
      <c r="A6" s="173" t="s">
        <v>58</v>
      </c>
      <c r="B6" s="173"/>
      <c r="C6" s="173"/>
      <c r="D6" s="173"/>
      <c r="E6" s="173"/>
      <c r="F6" s="173"/>
      <c r="G6" s="173"/>
      <c r="H6" s="60"/>
    </row>
    <row r="7" spans="1:12" s="61" customFormat="1"/>
    <row r="8" spans="1:12" ht="20.25" customHeight="1">
      <c r="A8" s="198" t="s">
        <v>6</v>
      </c>
      <c r="B8" s="199"/>
      <c r="C8" s="200"/>
      <c r="D8" s="201" t="s">
        <v>7</v>
      </c>
      <c r="E8" s="202"/>
      <c r="F8" s="202"/>
      <c r="G8" s="203"/>
      <c r="H8" s="60"/>
      <c r="I8" s="61"/>
    </row>
    <row r="9" spans="1:12" ht="23.25">
      <c r="A9" s="196" t="s">
        <v>8</v>
      </c>
      <c r="B9" s="196"/>
      <c r="C9" s="196"/>
      <c r="D9" s="197" t="s">
        <v>11</v>
      </c>
      <c r="E9" s="197"/>
      <c r="F9" s="197"/>
      <c r="G9" s="197"/>
      <c r="H9" s="60"/>
      <c r="I9" s="61"/>
    </row>
    <row r="10" spans="1:12" ht="54.75" customHeight="1">
      <c r="A10" s="204" t="s">
        <v>10</v>
      </c>
      <c r="B10" s="204"/>
      <c r="C10" s="204"/>
      <c r="D10" s="205" t="s">
        <v>9</v>
      </c>
      <c r="E10" s="205"/>
      <c r="F10" s="205"/>
      <c r="G10" s="205"/>
      <c r="H10" s="60"/>
      <c r="I10" s="61"/>
    </row>
    <row r="11" spans="1:12" s="61" customFormat="1" ht="23.25">
      <c r="H11" s="60"/>
    </row>
    <row r="12" spans="1:12" s="61" customFormat="1" ht="27.75" customHeight="1">
      <c r="A12" s="206" t="s">
        <v>59</v>
      </c>
      <c r="B12" s="206"/>
      <c r="C12" s="206"/>
      <c r="D12" s="206" t="s">
        <v>60</v>
      </c>
      <c r="E12" s="206"/>
      <c r="F12" s="206" t="s">
        <v>61</v>
      </c>
      <c r="G12" s="206"/>
      <c r="H12" s="64"/>
      <c r="I12" s="65"/>
    </row>
    <row r="13" spans="1:12" s="61" customFormat="1" ht="30" customHeight="1">
      <c r="A13" s="194" t="s">
        <v>62</v>
      </c>
      <c r="B13" s="194"/>
      <c r="C13" s="194"/>
      <c r="D13" s="193" t="s">
        <v>63</v>
      </c>
      <c r="E13" s="193"/>
      <c r="F13" s="193" t="s">
        <v>64</v>
      </c>
      <c r="G13" s="193"/>
      <c r="H13" s="66"/>
      <c r="I13" s="67"/>
    </row>
    <row r="14" spans="1:12" s="61" customFormat="1" ht="30" customHeight="1">
      <c r="A14" s="192"/>
      <c r="B14" s="192"/>
      <c r="C14" s="192"/>
      <c r="D14" s="193"/>
      <c r="E14" s="193"/>
      <c r="F14" s="193"/>
      <c r="G14" s="193"/>
      <c r="H14" s="68"/>
      <c r="I14" s="69"/>
    </row>
    <row r="15" spans="1:12" s="61" customFormat="1" ht="30" customHeight="1">
      <c r="A15" s="192"/>
      <c r="B15" s="192"/>
      <c r="C15" s="192"/>
      <c r="D15" s="193"/>
      <c r="E15" s="193"/>
      <c r="F15" s="193"/>
      <c r="G15" s="193"/>
      <c r="H15" s="68"/>
      <c r="I15" s="69"/>
    </row>
    <row r="16" spans="1:12" s="61" customFormat="1" ht="30" customHeight="1">
      <c r="A16" s="192"/>
      <c r="B16" s="192"/>
      <c r="C16" s="192"/>
      <c r="D16" s="193"/>
      <c r="E16" s="193"/>
      <c r="F16" s="193"/>
      <c r="G16" s="193"/>
      <c r="H16" s="68"/>
      <c r="I16" s="69"/>
    </row>
    <row r="17" spans="1:9" s="61" customFormat="1" ht="30" customHeight="1">
      <c r="A17" s="192"/>
      <c r="B17" s="192"/>
      <c r="C17" s="192"/>
      <c r="D17" s="193"/>
      <c r="E17" s="193"/>
      <c r="F17" s="193"/>
      <c r="G17" s="193"/>
      <c r="H17" s="68"/>
      <c r="I17" s="69"/>
    </row>
    <row r="18" spans="1:9" s="61" customFormat="1" ht="30" customHeight="1">
      <c r="A18" s="192"/>
      <c r="B18" s="192"/>
      <c r="C18" s="192"/>
      <c r="D18" s="193"/>
      <c r="E18" s="193"/>
      <c r="F18" s="193"/>
      <c r="G18" s="193"/>
      <c r="H18" s="70"/>
    </row>
    <row r="19" spans="1:9" s="61" customFormat="1" ht="30" customHeight="1">
      <c r="A19" s="192"/>
      <c r="B19" s="192"/>
      <c r="C19" s="192"/>
      <c r="D19" s="193"/>
      <c r="E19" s="193"/>
      <c r="F19" s="193"/>
      <c r="G19" s="193"/>
      <c r="H19" s="70"/>
    </row>
    <row r="20" spans="1:9" s="61" customFormat="1" ht="30" customHeight="1">
      <c r="A20" s="192"/>
      <c r="B20" s="192"/>
      <c r="C20" s="192"/>
      <c r="D20" s="193"/>
      <c r="E20" s="193"/>
      <c r="F20" s="193"/>
      <c r="G20" s="193"/>
    </row>
    <row r="21" spans="1:9" s="61" customFormat="1" ht="30" customHeight="1">
      <c r="A21" s="192"/>
      <c r="B21" s="192"/>
      <c r="C21" s="192"/>
      <c r="D21" s="193"/>
      <c r="E21" s="193"/>
      <c r="F21" s="193"/>
      <c r="G21" s="193"/>
    </row>
    <row r="22" spans="1:9" s="61" customFormat="1" ht="30" customHeight="1">
      <c r="A22" s="192"/>
      <c r="B22" s="192"/>
      <c r="C22" s="192"/>
      <c r="D22" s="193"/>
      <c r="E22" s="193"/>
      <c r="F22" s="193"/>
      <c r="G22" s="193"/>
    </row>
    <row r="23" spans="1:9" s="61" customFormat="1" ht="30" customHeight="1">
      <c r="A23" s="192"/>
      <c r="B23" s="192"/>
      <c r="C23" s="192"/>
      <c r="D23" s="193"/>
      <c r="E23" s="193"/>
      <c r="F23" s="193"/>
      <c r="G23" s="193"/>
    </row>
    <row r="24" spans="1:9" s="61" customFormat="1"/>
    <row r="25" spans="1:9" s="61" customFormat="1"/>
    <row r="26" spans="1:9" s="61" customFormat="1"/>
    <row r="27" spans="1:9" s="61" customFormat="1"/>
    <row r="28" spans="1:9" s="61" customFormat="1"/>
    <row r="29" spans="1:9" s="61" customFormat="1"/>
    <row r="30" spans="1:9" s="61" customFormat="1"/>
    <row r="31" spans="1:9" s="61" customFormat="1"/>
    <row r="32" spans="1:9" s="61" customFormat="1"/>
    <row r="33" s="61" customFormat="1"/>
    <row r="34" s="61" customFormat="1"/>
    <row r="35" s="61" customFormat="1"/>
    <row r="36" s="61" customFormat="1"/>
    <row r="37" s="61" customFormat="1"/>
    <row r="38" s="61" customFormat="1"/>
    <row r="39" s="61" customFormat="1"/>
    <row r="40" s="61" customFormat="1"/>
    <row r="41" s="61" customFormat="1"/>
    <row r="42" s="61" customFormat="1"/>
    <row r="43" s="61" customFormat="1"/>
    <row r="44" s="61" customFormat="1"/>
    <row r="45" s="61" customFormat="1"/>
    <row r="46" s="61" customFormat="1"/>
    <row r="47" s="61" customFormat="1"/>
    <row r="48" s="61" customFormat="1"/>
    <row r="49" s="61" customFormat="1"/>
    <row r="50" s="61" customFormat="1"/>
    <row r="51" s="61" customFormat="1"/>
    <row r="52" s="61" customFormat="1"/>
    <row r="53" s="61" customFormat="1"/>
    <row r="54" s="61" customFormat="1"/>
    <row r="55" s="61" customFormat="1"/>
    <row r="56" s="61" customFormat="1"/>
    <row r="57" s="61" customFormat="1"/>
    <row r="58" s="61" customFormat="1"/>
    <row r="59" s="61" customFormat="1"/>
    <row r="60" s="61" customFormat="1"/>
    <row r="61" s="61" customFormat="1"/>
    <row r="62" s="61" customFormat="1"/>
    <row r="63" s="61" customFormat="1"/>
    <row r="64" s="61" customFormat="1"/>
    <row r="65" s="61" customFormat="1"/>
    <row r="66" s="61" customFormat="1"/>
    <row r="67" s="61" customFormat="1"/>
    <row r="68" s="61" customFormat="1"/>
    <row r="69" s="61" customFormat="1"/>
    <row r="70" s="61" customFormat="1"/>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Tratamiento'!$B$23:$B$35</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130"/>
  <sheetViews>
    <sheetView showGridLines="0" tabSelected="1" zoomScale="60" zoomScaleNormal="60" zoomScalePageLayoutView="84" workbookViewId="0">
      <selection activeCell="AO45" sqref="AO45:AO47"/>
    </sheetView>
  </sheetViews>
  <sheetFormatPr defaultColWidth="10.85546875" defaultRowHeight="16.5"/>
  <cols>
    <col min="1" max="1" width="4" style="94" bestFit="1" customWidth="1"/>
    <col min="2" max="2" width="24.42578125" style="142" customWidth="1"/>
    <col min="3" max="3" width="29.42578125" style="94" customWidth="1"/>
    <col min="4" max="4" width="31.42578125" style="94" customWidth="1"/>
    <col min="5" max="5" width="32.42578125" style="94" customWidth="1"/>
    <col min="6" max="6" width="30.85546875" style="94" customWidth="1"/>
    <col min="7" max="7" width="47.42578125" style="90" customWidth="1"/>
    <col min="8" max="8" width="78" style="90" customWidth="1"/>
    <col min="9" max="9" width="20.42578125" style="143" customWidth="1"/>
    <col min="10" max="10" width="10.42578125" style="90" customWidth="1"/>
    <col min="11" max="11" width="9.140625" style="90" customWidth="1"/>
    <col min="12" max="12" width="10.42578125" style="90" customWidth="1"/>
    <col min="13" max="13" width="9.42578125" style="90" customWidth="1"/>
    <col min="14" max="14" width="10.42578125" style="90" customWidth="1"/>
    <col min="15" max="15" width="5.85546875" style="90" customWidth="1"/>
    <col min="16" max="16" width="92.5703125" style="90" customWidth="1"/>
    <col min="17" max="17" width="15.140625" style="90" bestFit="1" customWidth="1"/>
    <col min="18" max="18" width="6.85546875" style="90" customWidth="1"/>
    <col min="19" max="19" width="5" style="90" customWidth="1"/>
    <col min="20" max="20" width="5.42578125" style="90" customWidth="1"/>
    <col min="21" max="21" width="7.140625" style="90" customWidth="1"/>
    <col min="22" max="22" width="6.42578125" style="90" customWidth="1"/>
    <col min="23" max="23" width="7.42578125" style="90" customWidth="1"/>
    <col min="24" max="24" width="48.42578125" style="90" customWidth="1"/>
    <col min="25" max="25" width="11.42578125" style="90" customWidth="1"/>
    <col min="26" max="26" width="8.42578125" style="90" customWidth="1"/>
    <col min="27" max="27" width="10.42578125" style="90" customWidth="1"/>
    <col min="28" max="28" width="9.42578125" style="90" customWidth="1"/>
    <col min="29" max="29" width="9.140625" style="90" customWidth="1"/>
    <col min="30" max="33" width="10.42578125" style="90" customWidth="1"/>
    <col min="34" max="34" width="11.42578125" style="90" customWidth="1"/>
    <col min="35" max="35" width="12.42578125" style="90" customWidth="1"/>
    <col min="36" max="36" width="60.7109375" style="90" customWidth="1"/>
    <col min="37" max="37" width="0.42578125" style="117" customWidth="1"/>
    <col min="38" max="38" width="148.140625" style="150" customWidth="1"/>
    <col min="39" max="39" width="127.42578125" style="90" customWidth="1"/>
    <col min="40" max="40" width="148.140625" style="90" customWidth="1"/>
    <col min="41" max="41" width="129.85546875" style="90" customWidth="1"/>
    <col min="42" max="16384" width="10.85546875" style="90"/>
  </cols>
  <sheetData>
    <row r="1" spans="1:52" ht="16.5" customHeight="1">
      <c r="A1" s="335"/>
      <c r="B1" s="335"/>
      <c r="C1" s="335"/>
      <c r="D1" s="336" t="s">
        <v>0</v>
      </c>
      <c r="E1" s="337"/>
      <c r="F1" s="337"/>
      <c r="G1" s="337"/>
      <c r="H1" s="337"/>
      <c r="I1" s="337"/>
      <c r="J1" s="337"/>
      <c r="K1" s="337"/>
      <c r="L1" s="337"/>
      <c r="M1" s="337"/>
      <c r="N1" s="337"/>
      <c r="O1" s="337"/>
      <c r="P1" s="337"/>
      <c r="Q1" s="337"/>
      <c r="R1" s="337"/>
      <c r="S1" s="337"/>
      <c r="T1" s="337"/>
      <c r="U1" s="337"/>
      <c r="V1" s="337"/>
      <c r="W1" s="337"/>
      <c r="X1" s="337"/>
      <c r="Y1" s="337"/>
      <c r="Z1" s="337"/>
      <c r="AA1" s="337"/>
      <c r="AB1" s="337"/>
      <c r="AC1" s="337"/>
      <c r="AD1" s="337"/>
      <c r="AE1" s="337"/>
      <c r="AF1" s="338"/>
      <c r="AG1" s="327" t="s">
        <v>65</v>
      </c>
      <c r="AH1" s="328"/>
      <c r="AI1" s="329"/>
      <c r="AJ1" s="88"/>
      <c r="AK1" s="89"/>
      <c r="AL1" s="149"/>
      <c r="AM1" s="88"/>
      <c r="AN1" s="88"/>
      <c r="AO1" s="88"/>
      <c r="AP1" s="88"/>
      <c r="AQ1" s="88"/>
      <c r="AR1" s="88"/>
      <c r="AS1" s="88"/>
      <c r="AT1" s="88"/>
      <c r="AU1" s="88"/>
      <c r="AV1" s="88"/>
      <c r="AW1" s="88"/>
      <c r="AX1" s="88"/>
      <c r="AY1" s="88"/>
      <c r="AZ1" s="88"/>
    </row>
    <row r="2" spans="1:52" ht="16.5" customHeight="1">
      <c r="A2" s="335"/>
      <c r="B2" s="335"/>
      <c r="C2" s="335"/>
      <c r="D2" s="339"/>
      <c r="E2" s="340"/>
      <c r="F2" s="340"/>
      <c r="G2" s="340"/>
      <c r="H2" s="340"/>
      <c r="I2" s="340"/>
      <c r="J2" s="340"/>
      <c r="K2" s="340"/>
      <c r="L2" s="340"/>
      <c r="M2" s="340"/>
      <c r="N2" s="340"/>
      <c r="O2" s="340"/>
      <c r="P2" s="340"/>
      <c r="Q2" s="340"/>
      <c r="R2" s="340"/>
      <c r="S2" s="340"/>
      <c r="T2" s="340"/>
      <c r="U2" s="340"/>
      <c r="V2" s="340"/>
      <c r="W2" s="340"/>
      <c r="X2" s="340"/>
      <c r="Y2" s="340"/>
      <c r="Z2" s="340"/>
      <c r="AA2" s="340"/>
      <c r="AB2" s="340"/>
      <c r="AC2" s="340"/>
      <c r="AD2" s="340"/>
      <c r="AE2" s="340"/>
      <c r="AF2" s="341"/>
      <c r="AG2" s="327" t="s">
        <v>66</v>
      </c>
      <c r="AH2" s="328"/>
      <c r="AI2" s="329"/>
      <c r="AJ2" s="88"/>
      <c r="AK2" s="89"/>
      <c r="AL2" s="149"/>
      <c r="AM2" s="88"/>
      <c r="AN2" s="88"/>
      <c r="AO2" s="88"/>
      <c r="AP2" s="88"/>
      <c r="AQ2" s="88"/>
      <c r="AR2" s="88"/>
      <c r="AS2" s="88"/>
      <c r="AT2" s="88"/>
      <c r="AU2" s="88"/>
      <c r="AV2" s="88"/>
      <c r="AW2" s="88"/>
      <c r="AX2" s="88"/>
      <c r="AY2" s="88"/>
      <c r="AZ2" s="88"/>
    </row>
    <row r="3" spans="1:52" ht="16.5" customHeight="1">
      <c r="A3" s="335"/>
      <c r="B3" s="335"/>
      <c r="C3" s="335"/>
      <c r="D3" s="339"/>
      <c r="E3" s="340"/>
      <c r="F3" s="340"/>
      <c r="G3" s="340"/>
      <c r="H3" s="340"/>
      <c r="I3" s="340"/>
      <c r="J3" s="340"/>
      <c r="K3" s="340"/>
      <c r="L3" s="340"/>
      <c r="M3" s="340"/>
      <c r="N3" s="340"/>
      <c r="O3" s="340"/>
      <c r="P3" s="340"/>
      <c r="Q3" s="340"/>
      <c r="R3" s="340"/>
      <c r="S3" s="340"/>
      <c r="T3" s="340"/>
      <c r="U3" s="340"/>
      <c r="V3" s="340"/>
      <c r="W3" s="340"/>
      <c r="X3" s="340"/>
      <c r="Y3" s="340"/>
      <c r="Z3" s="340"/>
      <c r="AA3" s="340"/>
      <c r="AB3" s="340"/>
      <c r="AC3" s="340"/>
      <c r="AD3" s="340"/>
      <c r="AE3" s="340"/>
      <c r="AF3" s="341"/>
      <c r="AG3" s="327" t="s">
        <v>67</v>
      </c>
      <c r="AH3" s="328"/>
      <c r="AI3" s="329"/>
      <c r="AJ3" s="88"/>
      <c r="AK3" s="89"/>
      <c r="AL3" s="149"/>
      <c r="AM3" s="88"/>
      <c r="AN3" s="88"/>
      <c r="AO3" s="88"/>
      <c r="AP3" s="88"/>
      <c r="AQ3" s="88"/>
      <c r="AR3" s="88"/>
      <c r="AS3" s="88"/>
      <c r="AT3" s="88"/>
      <c r="AU3" s="88"/>
      <c r="AV3" s="88"/>
      <c r="AW3" s="88"/>
      <c r="AX3" s="88"/>
      <c r="AY3" s="88"/>
      <c r="AZ3" s="88"/>
    </row>
    <row r="4" spans="1:52" ht="16.5" customHeight="1">
      <c r="A4" s="335"/>
      <c r="B4" s="335"/>
      <c r="C4" s="335"/>
      <c r="D4" s="342"/>
      <c r="E4" s="343"/>
      <c r="F4" s="343"/>
      <c r="G4" s="343"/>
      <c r="H4" s="343"/>
      <c r="I4" s="343"/>
      <c r="J4" s="343"/>
      <c r="K4" s="343"/>
      <c r="L4" s="343"/>
      <c r="M4" s="343"/>
      <c r="N4" s="343"/>
      <c r="O4" s="343"/>
      <c r="P4" s="343"/>
      <c r="Q4" s="343"/>
      <c r="R4" s="343"/>
      <c r="S4" s="343"/>
      <c r="T4" s="343"/>
      <c r="U4" s="343"/>
      <c r="V4" s="343"/>
      <c r="W4" s="343"/>
      <c r="X4" s="343"/>
      <c r="Y4" s="343"/>
      <c r="Z4" s="343"/>
      <c r="AA4" s="343"/>
      <c r="AB4" s="343"/>
      <c r="AC4" s="343"/>
      <c r="AD4" s="343"/>
      <c r="AE4" s="343"/>
      <c r="AF4" s="344"/>
      <c r="AG4" s="327" t="s">
        <v>68</v>
      </c>
      <c r="AH4" s="328"/>
      <c r="AI4" s="329"/>
      <c r="AJ4" s="88"/>
      <c r="AK4" s="89"/>
      <c r="AL4" s="149"/>
      <c r="AM4" s="88"/>
      <c r="AN4" s="88"/>
      <c r="AO4" s="88"/>
      <c r="AP4" s="88"/>
      <c r="AQ4" s="88"/>
      <c r="AR4" s="88"/>
      <c r="AS4" s="88"/>
      <c r="AT4" s="88"/>
      <c r="AU4" s="88"/>
      <c r="AV4" s="88"/>
      <c r="AW4" s="88"/>
      <c r="AX4" s="88"/>
      <c r="AY4" s="88"/>
      <c r="AZ4" s="88"/>
    </row>
    <row r="5" spans="1:52">
      <c r="A5" s="91"/>
      <c r="B5" s="92"/>
      <c r="C5" s="91"/>
      <c r="D5" s="93"/>
      <c r="E5" s="91"/>
      <c r="G5" s="88"/>
      <c r="H5" s="88"/>
      <c r="I5" s="95"/>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9"/>
      <c r="AL5" s="149"/>
      <c r="AM5" s="88"/>
      <c r="AN5" s="88"/>
      <c r="AO5" s="88"/>
      <c r="AP5" s="88"/>
      <c r="AQ5" s="88"/>
      <c r="AR5" s="88"/>
      <c r="AS5" s="88"/>
      <c r="AT5" s="88"/>
      <c r="AU5" s="88"/>
      <c r="AV5" s="88"/>
      <c r="AW5" s="88"/>
      <c r="AX5" s="88"/>
      <c r="AY5" s="88"/>
      <c r="AZ5" s="88"/>
    </row>
    <row r="6" spans="1:52" ht="23.25" customHeight="1">
      <c r="A6" s="286" t="s">
        <v>69</v>
      </c>
      <c r="B6" s="286"/>
      <c r="C6" s="287"/>
      <c r="D6" s="330" t="s">
        <v>7</v>
      </c>
      <c r="E6" s="331"/>
      <c r="F6" s="295" t="s">
        <v>8</v>
      </c>
      <c r="G6" s="295"/>
      <c r="H6" s="293" t="s">
        <v>70</v>
      </c>
      <c r="I6" s="294"/>
      <c r="J6" s="96"/>
      <c r="K6" s="96"/>
      <c r="L6" s="96"/>
      <c r="M6" s="96"/>
      <c r="N6" s="96"/>
      <c r="O6" s="96"/>
      <c r="P6" s="96"/>
      <c r="Q6" s="96"/>
      <c r="R6" s="88"/>
      <c r="S6" s="88"/>
      <c r="T6" s="88"/>
      <c r="U6" s="88"/>
      <c r="V6" s="88"/>
      <c r="W6" s="88"/>
      <c r="X6" s="88"/>
      <c r="Y6" s="88"/>
      <c r="Z6" s="88"/>
      <c r="AA6" s="88"/>
      <c r="AB6" s="88"/>
      <c r="AC6" s="88"/>
      <c r="AD6" s="88"/>
      <c r="AE6" s="88"/>
      <c r="AF6" s="88"/>
      <c r="AG6" s="88"/>
      <c r="AH6" s="88"/>
      <c r="AI6" s="88"/>
      <c r="AJ6" s="88"/>
      <c r="AK6" s="89"/>
      <c r="AL6" s="149"/>
      <c r="AM6" s="88"/>
      <c r="AN6" s="88"/>
      <c r="AO6" s="88"/>
      <c r="AP6" s="88"/>
      <c r="AQ6" s="88"/>
      <c r="AR6" s="88"/>
      <c r="AS6" s="88"/>
      <c r="AT6" s="88"/>
      <c r="AU6" s="88"/>
      <c r="AV6" s="88"/>
      <c r="AW6" s="88"/>
      <c r="AX6" s="88"/>
      <c r="AY6" s="88"/>
      <c r="AZ6" s="88"/>
    </row>
    <row r="7" spans="1:52" ht="25.5" customHeight="1">
      <c r="A7" s="288"/>
      <c r="B7" s="288"/>
      <c r="C7" s="289"/>
      <c r="D7" s="332"/>
      <c r="E7" s="333"/>
      <c r="F7" s="296" t="s">
        <v>10</v>
      </c>
      <c r="G7" s="296"/>
      <c r="H7" s="293" t="s">
        <v>11</v>
      </c>
      <c r="I7" s="294"/>
      <c r="J7" s="96"/>
      <c r="K7" s="96"/>
      <c r="L7" s="96"/>
      <c r="M7" s="96"/>
      <c r="N7" s="96"/>
      <c r="O7" s="96"/>
      <c r="P7" s="96"/>
      <c r="Q7" s="96"/>
      <c r="R7" s="88"/>
      <c r="S7" s="88"/>
      <c r="T7" s="88"/>
      <c r="U7" s="88"/>
      <c r="V7" s="88"/>
      <c r="W7" s="88"/>
      <c r="X7" s="88"/>
      <c r="Y7" s="88"/>
      <c r="Z7" s="88"/>
      <c r="AA7" s="88"/>
      <c r="AB7" s="88"/>
      <c r="AC7" s="88"/>
      <c r="AD7" s="88"/>
      <c r="AE7" s="88"/>
      <c r="AF7" s="88"/>
      <c r="AG7" s="88"/>
      <c r="AH7" s="88"/>
      <c r="AI7" s="88"/>
      <c r="AJ7" s="88"/>
      <c r="AK7" s="89"/>
      <c r="AL7" s="149"/>
      <c r="AM7" s="88"/>
      <c r="AN7" s="88"/>
      <c r="AO7" s="88"/>
      <c r="AP7" s="88"/>
      <c r="AQ7" s="88"/>
      <c r="AR7" s="88"/>
      <c r="AS7" s="88"/>
      <c r="AT7" s="88"/>
      <c r="AU7" s="88"/>
      <c r="AV7" s="88"/>
      <c r="AW7" s="88"/>
      <c r="AX7" s="88"/>
      <c r="AY7" s="88"/>
      <c r="AZ7" s="88"/>
    </row>
    <row r="8" spans="1:52" ht="39.75" customHeight="1">
      <c r="A8" s="290" t="s">
        <v>71</v>
      </c>
      <c r="B8" s="291"/>
      <c r="C8" s="292"/>
      <c r="D8" s="297" t="s">
        <v>72</v>
      </c>
      <c r="E8" s="297"/>
      <c r="F8" s="297"/>
      <c r="G8" s="297"/>
      <c r="H8" s="297"/>
      <c r="I8" s="297"/>
      <c r="J8" s="96"/>
      <c r="K8" s="96"/>
      <c r="L8" s="96"/>
      <c r="M8" s="96"/>
      <c r="N8" s="96"/>
      <c r="O8" s="96"/>
      <c r="P8" s="96"/>
      <c r="Q8" s="96"/>
      <c r="R8" s="88"/>
      <c r="S8" s="88"/>
      <c r="T8" s="88"/>
      <c r="U8" s="88"/>
      <c r="V8" s="88"/>
      <c r="W8" s="88"/>
      <c r="X8" s="88"/>
      <c r="Y8" s="88"/>
      <c r="Z8" s="88"/>
      <c r="AA8" s="88"/>
      <c r="AB8" s="88"/>
      <c r="AC8" s="88"/>
      <c r="AD8" s="88"/>
      <c r="AE8" s="88"/>
      <c r="AF8" s="88"/>
      <c r="AG8" s="88"/>
      <c r="AH8" s="88"/>
      <c r="AI8" s="88"/>
      <c r="AJ8" s="88"/>
      <c r="AK8" s="89"/>
      <c r="AL8" s="149"/>
      <c r="AM8" s="88"/>
      <c r="AN8" s="88"/>
      <c r="AO8" s="88"/>
      <c r="AP8" s="88"/>
      <c r="AQ8" s="88"/>
      <c r="AR8" s="88"/>
      <c r="AS8" s="88"/>
      <c r="AT8" s="88"/>
      <c r="AU8" s="88"/>
      <c r="AV8" s="88"/>
      <c r="AW8" s="88"/>
      <c r="AX8" s="88"/>
      <c r="AY8" s="88"/>
      <c r="AZ8" s="88"/>
    </row>
    <row r="9" spans="1:52" ht="22.7" customHeight="1">
      <c r="A9" s="290" t="s">
        <v>73</v>
      </c>
      <c r="B9" s="291"/>
      <c r="C9" s="292"/>
      <c r="D9" s="297" t="s">
        <v>74</v>
      </c>
      <c r="E9" s="297"/>
      <c r="F9" s="297"/>
      <c r="G9" s="297"/>
      <c r="H9" s="297"/>
      <c r="I9" s="297"/>
      <c r="J9" s="96"/>
      <c r="K9" s="96"/>
      <c r="L9" s="96"/>
      <c r="M9" s="96"/>
      <c r="N9" s="96"/>
      <c r="O9" s="96"/>
      <c r="P9" s="96"/>
      <c r="Q9" s="96"/>
      <c r="R9" s="88"/>
      <c r="S9" s="88"/>
      <c r="T9" s="88"/>
      <c r="U9" s="88"/>
      <c r="V9" s="88"/>
      <c r="W9" s="88"/>
      <c r="X9" s="88"/>
      <c r="Y9" s="88"/>
      <c r="Z9" s="88"/>
      <c r="AA9" s="88"/>
      <c r="AB9" s="88"/>
      <c r="AC9" s="88"/>
      <c r="AD9" s="88"/>
      <c r="AE9" s="88"/>
      <c r="AF9" s="88"/>
      <c r="AG9" s="88"/>
      <c r="AH9" s="88"/>
      <c r="AI9" s="88"/>
      <c r="AJ9" s="88"/>
      <c r="AK9" s="89"/>
      <c r="AL9" s="149"/>
      <c r="AM9" s="88"/>
      <c r="AN9" s="88"/>
      <c r="AO9" s="88"/>
      <c r="AP9" s="88"/>
      <c r="AQ9" s="88"/>
      <c r="AR9" s="88"/>
      <c r="AS9" s="88"/>
      <c r="AT9" s="88"/>
      <c r="AU9" s="88"/>
      <c r="AV9" s="88"/>
      <c r="AW9" s="88"/>
      <c r="AX9" s="88"/>
      <c r="AY9" s="88"/>
      <c r="AZ9" s="88"/>
    </row>
    <row r="10" spans="1:52" ht="16.5" customHeight="1">
      <c r="A10" s="90"/>
      <c r="B10" s="97"/>
      <c r="C10" s="90"/>
      <c r="D10" s="98"/>
      <c r="E10" s="98"/>
      <c r="F10" s="98"/>
      <c r="G10" s="98"/>
      <c r="H10" s="98"/>
      <c r="I10" s="98"/>
      <c r="J10" s="96"/>
      <c r="K10" s="96"/>
      <c r="L10" s="96"/>
      <c r="M10" s="96"/>
      <c r="N10" s="96"/>
      <c r="O10" s="88"/>
      <c r="P10" s="88"/>
      <c r="Q10" s="88"/>
      <c r="R10" s="88"/>
      <c r="S10" s="88"/>
      <c r="T10" s="88"/>
      <c r="U10" s="88"/>
      <c r="V10" s="88"/>
      <c r="W10" s="88"/>
      <c r="X10" s="88"/>
      <c r="Y10" s="88"/>
      <c r="Z10" s="88"/>
      <c r="AA10" s="88"/>
      <c r="AB10" s="88"/>
      <c r="AC10" s="88"/>
      <c r="AD10" s="88"/>
      <c r="AE10" s="88"/>
      <c r="AF10" s="88"/>
      <c r="AG10" s="88"/>
      <c r="AH10" s="88"/>
      <c r="AI10" s="88"/>
      <c r="AJ10" s="88"/>
      <c r="AK10" s="89"/>
      <c r="AL10" s="149"/>
      <c r="AM10" s="88"/>
      <c r="AN10" s="88"/>
      <c r="AO10" s="88"/>
      <c r="AP10" s="88"/>
      <c r="AQ10" s="88"/>
      <c r="AR10" s="88"/>
      <c r="AS10" s="88"/>
      <c r="AT10" s="88"/>
      <c r="AU10" s="88"/>
      <c r="AV10" s="88"/>
      <c r="AW10" s="88"/>
      <c r="AX10" s="88"/>
      <c r="AY10" s="88"/>
      <c r="AZ10" s="88"/>
    </row>
    <row r="11" spans="1:52" ht="21.75" customHeight="1">
      <c r="A11" s="307" t="s">
        <v>75</v>
      </c>
      <c r="B11" s="345"/>
      <c r="C11" s="345"/>
      <c r="D11" s="345"/>
      <c r="E11" s="345"/>
      <c r="F11" s="345"/>
      <c r="G11" s="345"/>
      <c r="H11" s="345"/>
      <c r="I11" s="308"/>
      <c r="J11" s="346" t="s">
        <v>76</v>
      </c>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07" t="s">
        <v>77</v>
      </c>
      <c r="AJ11" s="308"/>
      <c r="AK11" s="318" t="s">
        <v>78</v>
      </c>
      <c r="AL11" s="352" t="s">
        <v>79</v>
      </c>
      <c r="AM11" s="352" t="s">
        <v>80</v>
      </c>
      <c r="AN11" s="352" t="s">
        <v>81</v>
      </c>
      <c r="AO11" s="352" t="s">
        <v>80</v>
      </c>
      <c r="AP11" s="88"/>
      <c r="AQ11" s="88"/>
      <c r="AR11" s="88"/>
      <c r="AS11" s="88"/>
      <c r="AT11" s="88"/>
      <c r="AU11" s="88"/>
      <c r="AV11" s="88"/>
      <c r="AW11" s="88"/>
      <c r="AX11" s="88"/>
      <c r="AY11" s="88"/>
      <c r="AZ11" s="88"/>
    </row>
    <row r="12" spans="1:52" ht="16.5" customHeight="1">
      <c r="A12" s="316" t="s">
        <v>82</v>
      </c>
      <c r="B12" s="326" t="s">
        <v>83</v>
      </c>
      <c r="C12" s="317" t="s">
        <v>84</v>
      </c>
      <c r="D12" s="318" t="s">
        <v>85</v>
      </c>
      <c r="E12" s="318" t="s">
        <v>86</v>
      </c>
      <c r="F12" s="321" t="s">
        <v>87</v>
      </c>
      <c r="G12" s="318" t="s">
        <v>88</v>
      </c>
      <c r="H12" s="318" t="s">
        <v>89</v>
      </c>
      <c r="I12" s="318" t="s">
        <v>90</v>
      </c>
      <c r="J12" s="346" t="s">
        <v>91</v>
      </c>
      <c r="K12" s="346"/>
      <c r="L12" s="346"/>
      <c r="M12" s="346"/>
      <c r="N12" s="346"/>
      <c r="O12" s="359" t="s">
        <v>92</v>
      </c>
      <c r="P12" s="359"/>
      <c r="Q12" s="359"/>
      <c r="R12" s="359"/>
      <c r="S12" s="359"/>
      <c r="T12" s="359"/>
      <c r="U12" s="359"/>
      <c r="V12" s="359"/>
      <c r="W12" s="359"/>
      <c r="X12" s="359"/>
      <c r="Y12" s="99"/>
      <c r="Z12" s="99"/>
      <c r="AA12" s="99"/>
      <c r="AB12" s="99"/>
      <c r="AC12" s="99"/>
      <c r="AD12" s="358" t="s">
        <v>93</v>
      </c>
      <c r="AE12" s="358"/>
      <c r="AF12" s="358"/>
      <c r="AG12" s="358"/>
      <c r="AH12" s="358"/>
      <c r="AI12" s="334" t="s">
        <v>94</v>
      </c>
      <c r="AJ12" s="100" t="s">
        <v>95</v>
      </c>
      <c r="AK12" s="319"/>
      <c r="AL12" s="353"/>
      <c r="AM12" s="353"/>
      <c r="AN12" s="353"/>
      <c r="AO12" s="353"/>
      <c r="AP12" s="88"/>
      <c r="AQ12" s="88"/>
      <c r="AR12" s="88"/>
      <c r="AS12" s="88"/>
      <c r="AT12" s="88"/>
      <c r="AU12" s="88"/>
      <c r="AV12" s="88"/>
      <c r="AW12" s="88"/>
      <c r="AX12" s="88"/>
      <c r="AY12" s="88"/>
      <c r="AZ12" s="88"/>
    </row>
    <row r="13" spans="1:52" ht="16.5" customHeight="1">
      <c r="A13" s="316"/>
      <c r="B13" s="326"/>
      <c r="C13" s="317"/>
      <c r="D13" s="319"/>
      <c r="E13" s="319"/>
      <c r="F13" s="322"/>
      <c r="G13" s="324"/>
      <c r="H13" s="319"/>
      <c r="I13" s="319"/>
      <c r="J13" s="312" t="s">
        <v>96</v>
      </c>
      <c r="K13" s="312" t="s">
        <v>97</v>
      </c>
      <c r="L13" s="312" t="s">
        <v>98</v>
      </c>
      <c r="M13" s="312" t="s">
        <v>97</v>
      </c>
      <c r="N13" s="312" t="s">
        <v>99</v>
      </c>
      <c r="O13" s="314" t="s">
        <v>100</v>
      </c>
      <c r="P13" s="318" t="s">
        <v>101</v>
      </c>
      <c r="Q13" s="318" t="s">
        <v>102</v>
      </c>
      <c r="R13" s="309" t="s">
        <v>103</v>
      </c>
      <c r="S13" s="310"/>
      <c r="T13" s="310"/>
      <c r="U13" s="310"/>
      <c r="V13" s="310"/>
      <c r="W13" s="310"/>
      <c r="X13" s="311"/>
      <c r="Y13" s="314" t="s">
        <v>104</v>
      </c>
      <c r="Z13" s="314" t="s">
        <v>105</v>
      </c>
      <c r="AA13" s="314" t="s">
        <v>97</v>
      </c>
      <c r="AB13" s="314" t="s">
        <v>106</v>
      </c>
      <c r="AC13" s="314" t="s">
        <v>97</v>
      </c>
      <c r="AD13" s="314" t="s">
        <v>107</v>
      </c>
      <c r="AE13" s="314" t="s">
        <v>97</v>
      </c>
      <c r="AF13" s="314" t="s">
        <v>108</v>
      </c>
      <c r="AG13" s="314" t="s">
        <v>97</v>
      </c>
      <c r="AH13" s="314" t="s">
        <v>109</v>
      </c>
      <c r="AI13" s="334"/>
      <c r="AJ13" s="348" t="s">
        <v>110</v>
      </c>
      <c r="AK13" s="319"/>
      <c r="AL13" s="353"/>
      <c r="AM13" s="353"/>
      <c r="AN13" s="353"/>
      <c r="AO13" s="353"/>
      <c r="AP13" s="88"/>
      <c r="AQ13" s="88"/>
      <c r="AR13" s="88"/>
      <c r="AS13" s="88"/>
      <c r="AT13" s="88"/>
      <c r="AU13" s="88"/>
      <c r="AV13" s="88"/>
      <c r="AW13" s="88"/>
      <c r="AX13" s="88"/>
      <c r="AY13" s="88"/>
      <c r="AZ13" s="88"/>
    </row>
    <row r="14" spans="1:52" s="104" customFormat="1" ht="42" customHeight="1">
      <c r="A14" s="316"/>
      <c r="B14" s="326"/>
      <c r="C14" s="317"/>
      <c r="D14" s="320"/>
      <c r="E14" s="320"/>
      <c r="F14" s="323"/>
      <c r="G14" s="325"/>
      <c r="H14" s="320"/>
      <c r="I14" s="320"/>
      <c r="J14" s="313"/>
      <c r="K14" s="313"/>
      <c r="L14" s="313"/>
      <c r="M14" s="313"/>
      <c r="N14" s="313"/>
      <c r="O14" s="315"/>
      <c r="P14" s="320"/>
      <c r="Q14" s="320"/>
      <c r="R14" s="101" t="s">
        <v>111</v>
      </c>
      <c r="S14" s="101" t="s">
        <v>112</v>
      </c>
      <c r="T14" s="101" t="s">
        <v>113</v>
      </c>
      <c r="U14" s="101" t="s">
        <v>114</v>
      </c>
      <c r="V14" s="101" t="s">
        <v>115</v>
      </c>
      <c r="W14" s="101" t="s">
        <v>116</v>
      </c>
      <c r="X14" s="102" t="s">
        <v>117</v>
      </c>
      <c r="Y14" s="315"/>
      <c r="Z14" s="315"/>
      <c r="AA14" s="315"/>
      <c r="AB14" s="315"/>
      <c r="AC14" s="315"/>
      <c r="AD14" s="315"/>
      <c r="AE14" s="315"/>
      <c r="AF14" s="315"/>
      <c r="AG14" s="315"/>
      <c r="AH14" s="315"/>
      <c r="AI14" s="334"/>
      <c r="AJ14" s="349"/>
      <c r="AK14" s="320"/>
      <c r="AL14" s="354"/>
      <c r="AM14" s="354"/>
      <c r="AN14" s="354"/>
      <c r="AO14" s="354"/>
      <c r="AP14" s="103"/>
      <c r="AQ14" s="103"/>
      <c r="AR14" s="103"/>
      <c r="AS14" s="103"/>
      <c r="AT14" s="103"/>
      <c r="AU14" s="103"/>
      <c r="AV14" s="103"/>
      <c r="AW14" s="103"/>
      <c r="AX14" s="103"/>
      <c r="AY14" s="103"/>
      <c r="AZ14" s="103"/>
    </row>
    <row r="15" spans="1:52" s="106" customFormat="1" ht="123" customHeight="1">
      <c r="A15" s="273" t="s">
        <v>118</v>
      </c>
      <c r="B15" s="298" t="s">
        <v>119</v>
      </c>
      <c r="C15" s="238" t="s">
        <v>120</v>
      </c>
      <c r="D15" s="238" t="s">
        <v>121</v>
      </c>
      <c r="E15" s="238" t="s">
        <v>122</v>
      </c>
      <c r="F15" s="240" t="s">
        <v>123</v>
      </c>
      <c r="G15" s="238" t="s">
        <v>124</v>
      </c>
      <c r="H15" s="105" t="s">
        <v>125</v>
      </c>
      <c r="I15" s="244" t="s">
        <v>126</v>
      </c>
      <c r="J15" s="222" t="s">
        <v>127</v>
      </c>
      <c r="K15" s="220">
        <f>IF(J15="","",IF(J15="Muy Baja",0.2,IF(J15="Baja",0.4,IF(J15="Media",0.6,IF(J15="Alta",0.8,IF(J15="Muy Alta",1,))))))</f>
        <v>0.6</v>
      </c>
      <c r="L15" s="222" t="s">
        <v>128</v>
      </c>
      <c r="M15" s="220">
        <f>IF(L15="","",IF(L15="Leve",0.2,IF(L15="Menor",0.4,IF(L15="Moderado",0.6,IF(L15="Mayor",0.8,IF(L15="Catastrófico",1,))))))</f>
        <v>0.6</v>
      </c>
      <c r="N15" s="221"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P15" s="107" t="s">
        <v>129</v>
      </c>
      <c r="Q15" s="81" t="str">
        <f>IF(OR(R15="Preventivo",R15="Detectivo"),"Probabilidad",IF(R15="Correctivo","Impacto",""))</f>
        <v>Impacto</v>
      </c>
      <c r="R15" s="82" t="s">
        <v>130</v>
      </c>
      <c r="S15" s="82" t="s">
        <v>131</v>
      </c>
      <c r="T15" s="80" t="str">
        <f>IF(AND(R15="Preventivo",S15="Automático"),"50%",IF(AND(R15="Preventivo",S15="Manual"),"40%",IF(AND(R15="Detectivo",S15="Automático"),"40%",IF(AND(R15="Detectivo",S15="Manual"),"30%",IF(AND(R15="Correctivo",S15="Automático"),"35%",IF(AND(R15="Correctivo",S15="Manual"),"25%",""))))))</f>
        <v>25%</v>
      </c>
      <c r="U15" s="82" t="s">
        <v>132</v>
      </c>
      <c r="V15" s="82" t="s">
        <v>133</v>
      </c>
      <c r="W15" s="82" t="s">
        <v>134</v>
      </c>
      <c r="X15" s="108" t="s">
        <v>135</v>
      </c>
      <c r="Y15" s="86">
        <f>IFERROR(IF(Q15="Probabilidad",(K15-(+K15*T15)),IF(Q15="Impacto",K15,"")),"")</f>
        <v>0.6</v>
      </c>
      <c r="Z15" s="85" t="str">
        <f t="shared" ref="Z15:Z25" si="0">IFERROR(IF(Y15="","",IF(Y15&lt;=0.2,"Muy Baja",IF(Y15&lt;=0.4,"Baja",IF(Y15&lt;=0.6,"Media",IF(Y15&lt;=0.8,"Alta","Muy Alta"))))),"")</f>
        <v>Media</v>
      </c>
      <c r="AA15" s="80">
        <f>+Y15</f>
        <v>0.6</v>
      </c>
      <c r="AB15" s="85" t="str">
        <f>IFERROR(IF(AC15="","",IF(AC15&lt;=0.2,"Leve",IF(AC15&lt;=0.4,"Menor",IF(AC15&lt;=0.6,"Moderado",IF(AC15&lt;=0.8,"Mayor","Catastrófico"))))),"")</f>
        <v>Moderado</v>
      </c>
      <c r="AC15" s="80">
        <f>IFERROR(IF(Q15="Impacto",(M15-(+M15*T15)),IF(Q15="Probabilidad",M15,"")),"")</f>
        <v>0.44999999999999996</v>
      </c>
      <c r="AD15" s="222" t="str">
        <f>IFERROR(IF(AE15=0,"",IF(AND(AE15&gt;0,AE15&lt;=0.2),"Muy Baja",IF(AE15&lt;=0.4,"Baja",IF(AE15&lt;=0.6,"Media",IF(AE15&lt;=0.8,"Alta","Muy Alta"))))),"")</f>
        <v>Muy Baja</v>
      </c>
      <c r="AE15" s="224">
        <f>MIN(Y15:Y21)</f>
        <v>5.4431999999999994E-2</v>
      </c>
      <c r="AF15" s="222" t="str">
        <f>IFERROR(IF(AG15=0,"",IF(AND(AG15&gt;0,AG15&lt;=0.2),"Leve",IF(AG15&lt;=0.4,"Menor",IF(AG15&lt;=0.6,"Moderado",IF(AG15&lt;=0.8,"Mayor","Catastrófico"))))),"")</f>
        <v>Moderado</v>
      </c>
      <c r="AG15" s="224">
        <f>MIN(AC15:AC21)</f>
        <v>0.44999999999999996</v>
      </c>
      <c r="AH15" s="22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68" t="s">
        <v>136</v>
      </c>
      <c r="AJ15" s="261"/>
      <c r="AK15" s="265" t="s">
        <v>137</v>
      </c>
      <c r="AL15" s="209" t="s">
        <v>138</v>
      </c>
      <c r="AM15" s="209" t="s">
        <v>139</v>
      </c>
      <c r="AN15" s="209" t="s">
        <v>140</v>
      </c>
      <c r="AO15" s="366" t="s">
        <v>141</v>
      </c>
      <c r="AP15" s="109"/>
      <c r="AQ15" s="109"/>
      <c r="AR15" s="109"/>
      <c r="AS15" s="109"/>
      <c r="AT15" s="109"/>
      <c r="AU15" s="109"/>
      <c r="AV15" s="109"/>
      <c r="AW15" s="109"/>
      <c r="AX15" s="109"/>
      <c r="AY15" s="109"/>
      <c r="AZ15" s="109"/>
    </row>
    <row r="16" spans="1:52" ht="84" customHeight="1">
      <c r="A16" s="273"/>
      <c r="B16" s="299"/>
      <c r="C16" s="239"/>
      <c r="D16" s="239"/>
      <c r="E16" s="239"/>
      <c r="F16" s="241"/>
      <c r="G16" s="239"/>
      <c r="H16" s="105" t="s">
        <v>142</v>
      </c>
      <c r="I16" s="245"/>
      <c r="J16" s="223"/>
      <c r="K16" s="220"/>
      <c r="L16" s="223"/>
      <c r="M16" s="220"/>
      <c r="N16" s="221"/>
      <c r="O16" s="81">
        <v>1</v>
      </c>
      <c r="P16" s="107" t="s">
        <v>143</v>
      </c>
      <c r="Q16" s="81" t="str">
        <f>IF(OR(R16="Preventivo",R16="Detectivo"),"Probabilidad",IF(R16="Correctivo","Impacto",""))</f>
        <v>Probabilidad</v>
      </c>
      <c r="R16" s="82" t="s">
        <v>144</v>
      </c>
      <c r="S16" s="82" t="s">
        <v>131</v>
      </c>
      <c r="T16" s="80" t="str">
        <f>IF(AND(R16="Preventivo",S16="Automático"),"50%",IF(AND(R16="Preventivo",S16="Manual"),"40%",IF(AND(R16="Detectivo",S16="Automático"),"40%",IF(AND(R16="Detectivo",S16="Manual"),"30%",IF(AND(R16="Correctivo",S16="Automático"),"35%",IF(AND(R16="Correctivo",S16="Manual"),"25%",""))))))</f>
        <v>40%</v>
      </c>
      <c r="U16" s="82" t="s">
        <v>145</v>
      </c>
      <c r="V16" s="82" t="s">
        <v>133</v>
      </c>
      <c r="W16" s="82" t="s">
        <v>134</v>
      </c>
      <c r="X16" s="108" t="s">
        <v>146</v>
      </c>
      <c r="Y16" s="86">
        <f>IFERROR(IF(AND(Q15="Probabilidad",Q16="Probabilidad"),(AA15-(+AA15*T16)),IF(Q16="Probabilidad",(K15-(+K15*T16)),IF(Q16="Impacto",AA15,""))),"")</f>
        <v>0.36</v>
      </c>
      <c r="Z16" s="85" t="str">
        <f t="shared" si="0"/>
        <v>Baja</v>
      </c>
      <c r="AA16" s="80">
        <f t="shared" ref="AA16:AA21" si="1">+Y16</f>
        <v>0.36</v>
      </c>
      <c r="AB16" s="85" t="str">
        <f t="shared" ref="AB16:AB21" si="2">IFERROR(IF(AC16="","",IF(AC16&lt;=0.2,"Leve",IF(AC16&lt;=0.4,"Menor",IF(AC16&lt;=0.6,"Moderado",IF(AC16&lt;=0.8,"Mayor","Catastrófico"))))),"")</f>
        <v>Moderado</v>
      </c>
      <c r="AC16" s="80">
        <f>IFERROR(IF(AND(Q15="Impacto",Q16="Impacto"),(AC15-(+AC15*T16)),IF(Q16="Impacto",($M$15-(+$M$15*T16)),IF(Q16="Probabilidad",AC15,""))),"")</f>
        <v>0.44999999999999996</v>
      </c>
      <c r="AD16" s="223"/>
      <c r="AE16" s="225"/>
      <c r="AF16" s="223"/>
      <c r="AG16" s="225"/>
      <c r="AH16" s="227"/>
      <c r="AI16" s="269"/>
      <c r="AJ16" s="360"/>
      <c r="AK16" s="265"/>
      <c r="AL16" s="210"/>
      <c r="AM16" s="210"/>
      <c r="AN16" s="210"/>
      <c r="AO16" s="367"/>
      <c r="AP16" s="88"/>
      <c r="AQ16" s="88"/>
      <c r="AR16" s="88"/>
      <c r="AS16" s="88"/>
      <c r="AT16" s="88"/>
      <c r="AU16" s="88"/>
      <c r="AV16" s="88"/>
      <c r="AW16" s="88"/>
      <c r="AX16" s="88"/>
      <c r="AY16" s="88"/>
      <c r="AZ16" s="88"/>
    </row>
    <row r="17" spans="1:52" ht="125.25" customHeight="1">
      <c r="A17" s="273"/>
      <c r="B17" s="299"/>
      <c r="C17" s="239"/>
      <c r="D17" s="239"/>
      <c r="E17" s="239"/>
      <c r="F17" s="241"/>
      <c r="G17" s="239"/>
      <c r="H17" s="110" t="s">
        <v>147</v>
      </c>
      <c r="I17" s="245"/>
      <c r="J17" s="223"/>
      <c r="K17" s="220"/>
      <c r="L17" s="223"/>
      <c r="M17" s="220"/>
      <c r="N17" s="221"/>
      <c r="O17" s="81">
        <v>2</v>
      </c>
      <c r="P17" s="107" t="s">
        <v>148</v>
      </c>
      <c r="Q17" s="81" t="str">
        <f>IF(OR(R17="Preventivo",R17="Detectivo"),"Probabilidad",IF(R17="Correctivo","Impacto",""))</f>
        <v>Probabilidad</v>
      </c>
      <c r="R17" s="82" t="s">
        <v>144</v>
      </c>
      <c r="S17" s="82" t="s">
        <v>131</v>
      </c>
      <c r="T17" s="80" t="str">
        <f>IF(AND(R17="Preventivo",S17="Automático"),"50%",IF(AND(R17="Preventivo",S17="Manual"),"40%",IF(AND(R17="Detectivo",S17="Automático"),"40%",IF(AND(R17="Detectivo",S17="Manual"),"30%",IF(AND(R17="Correctivo",S17="Automático"),"35%",IF(AND(R17="Correctivo",S17="Manual"),"25%",""))))))</f>
        <v>40%</v>
      </c>
      <c r="U17" s="82" t="s">
        <v>132</v>
      </c>
      <c r="V17" s="82" t="s">
        <v>133</v>
      </c>
      <c r="W17" s="82" t="s">
        <v>134</v>
      </c>
      <c r="X17" s="108" t="s">
        <v>149</v>
      </c>
      <c r="Y17" s="86">
        <f>IFERROR(IF(AND(Q16="Probabilidad",Q17="Probabilidad"),(AA16-(+AA16*T17)),IF(AND(Q16="Impacto",Q17="Probabilidad"),(AA15-(+AA15*T17)),IF(Q17="Impacto",AA16,""))),"")</f>
        <v>0.216</v>
      </c>
      <c r="Z17" s="85" t="str">
        <f t="shared" si="0"/>
        <v>Baja</v>
      </c>
      <c r="AA17" s="80">
        <f t="shared" si="1"/>
        <v>0.216</v>
      </c>
      <c r="AB17" s="85" t="str">
        <f t="shared" si="2"/>
        <v>Moderado</v>
      </c>
      <c r="AC17" s="80">
        <f>IFERROR(IF(AND(Q16="Impacto",Q17="Impacto"),(AC16-(+AC16*T17)),IF(AND(Q16="Probabilidad",Q17="Impacto"),(AC15-(+AC15*T17)),IF(Q17="Probabilidad",AC16,""))),"")</f>
        <v>0.44999999999999996</v>
      </c>
      <c r="AD17" s="223"/>
      <c r="AE17" s="225"/>
      <c r="AF17" s="223"/>
      <c r="AG17" s="225"/>
      <c r="AH17" s="227"/>
      <c r="AI17" s="269"/>
      <c r="AJ17" s="360"/>
      <c r="AK17" s="265"/>
      <c r="AL17" s="210"/>
      <c r="AM17" s="210"/>
      <c r="AN17" s="210"/>
      <c r="AO17" s="367"/>
      <c r="AP17" s="88"/>
      <c r="AQ17" s="88"/>
      <c r="AR17" s="88"/>
      <c r="AS17" s="88"/>
      <c r="AT17" s="88"/>
      <c r="AU17" s="88"/>
      <c r="AV17" s="88"/>
      <c r="AW17" s="88"/>
      <c r="AX17" s="88"/>
      <c r="AY17" s="88"/>
      <c r="AZ17" s="88"/>
    </row>
    <row r="18" spans="1:52" ht="222.75" customHeight="1">
      <c r="A18" s="273"/>
      <c r="B18" s="299"/>
      <c r="C18" s="239"/>
      <c r="D18" s="239"/>
      <c r="E18" s="239"/>
      <c r="F18" s="241"/>
      <c r="G18" s="239"/>
      <c r="H18" s="110" t="s">
        <v>150</v>
      </c>
      <c r="I18" s="245"/>
      <c r="J18" s="223"/>
      <c r="K18" s="220"/>
      <c r="L18" s="223"/>
      <c r="M18" s="220"/>
      <c r="N18" s="221"/>
      <c r="O18" s="81">
        <v>3</v>
      </c>
      <c r="P18" s="107" t="s">
        <v>151</v>
      </c>
      <c r="Q18" s="81" t="str">
        <f>IF(OR(R18="Preventivo",R18="Detectivo"),"Probabilidad",IF(R18="Correctivo","Impacto",""))</f>
        <v>Probabilidad</v>
      </c>
      <c r="R18" s="82" t="s">
        <v>144</v>
      </c>
      <c r="S18" s="82" t="s">
        <v>131</v>
      </c>
      <c r="T18" s="80" t="str">
        <f>IF(AND(R18="Preventivo",S18="Automático"),"50%",IF(AND(R18="Preventivo",S18="Manual"),"40%",IF(AND(R18="Detectivo",S18="Automático"),"40%",IF(AND(R18="Detectivo",S18="Manual"),"30%",IF(AND(R18="Correctivo",S18="Automático"),"35%",IF(AND(R18="Correctivo",S18="Manual"),"25%",""))))))</f>
        <v>40%</v>
      </c>
      <c r="U18" s="82" t="s">
        <v>132</v>
      </c>
      <c r="V18" s="82" t="s">
        <v>152</v>
      </c>
      <c r="W18" s="82" t="s">
        <v>134</v>
      </c>
      <c r="X18" s="108" t="s">
        <v>153</v>
      </c>
      <c r="Y18" s="86">
        <f>IFERROR(IF(AND(Q17="Probabilidad",Q18="Probabilidad"),(AA17-(+AA17*T18)),IF(AND(Q17="Impacto",Q18="Probabilidad"),(AA16-(+AA16*T18)),IF(Q18="Impacto",AA17,""))),"")</f>
        <v>0.12959999999999999</v>
      </c>
      <c r="Z18" s="85" t="str">
        <f t="shared" si="0"/>
        <v>Muy Baja</v>
      </c>
      <c r="AA18" s="80">
        <f t="shared" si="1"/>
        <v>0.12959999999999999</v>
      </c>
      <c r="AB18" s="85" t="str">
        <f t="shared" si="2"/>
        <v>Moderado</v>
      </c>
      <c r="AC18" s="80">
        <f>IFERROR(IF(AND(Q17="Impacto",Q18="Impacto"),(AC17-(+AC17*T18)),IF(AND(Q17="Probabilidad",Q18="Impacto"),(AC16-(+AC16*T18)),IF(Q18="Probabilidad",AC17,""))),"")</f>
        <v>0.44999999999999996</v>
      </c>
      <c r="AD18" s="223"/>
      <c r="AE18" s="225"/>
      <c r="AF18" s="223"/>
      <c r="AG18" s="225"/>
      <c r="AH18" s="227"/>
      <c r="AI18" s="269"/>
      <c r="AJ18" s="360"/>
      <c r="AK18" s="265"/>
      <c r="AL18" s="210"/>
      <c r="AM18" s="210"/>
      <c r="AN18" s="210"/>
      <c r="AO18" s="367"/>
      <c r="AP18" s="88"/>
      <c r="AQ18" s="88"/>
      <c r="AR18" s="88"/>
      <c r="AS18" s="88"/>
      <c r="AT18" s="88"/>
      <c r="AU18" s="88"/>
      <c r="AV18" s="88"/>
      <c r="AW18" s="88"/>
      <c r="AX18" s="88"/>
      <c r="AY18" s="88"/>
      <c r="AZ18" s="88"/>
    </row>
    <row r="19" spans="1:52" ht="153" customHeight="1">
      <c r="A19" s="273"/>
      <c r="B19" s="299"/>
      <c r="C19" s="239"/>
      <c r="D19" s="239"/>
      <c r="E19" s="239"/>
      <c r="F19" s="241"/>
      <c r="G19" s="239"/>
      <c r="H19" s="111" t="s">
        <v>154</v>
      </c>
      <c r="I19" s="245"/>
      <c r="J19" s="223"/>
      <c r="K19" s="220"/>
      <c r="L19" s="223"/>
      <c r="M19" s="220"/>
      <c r="N19" s="221"/>
      <c r="O19" s="81">
        <v>4</v>
      </c>
      <c r="P19" s="107" t="s">
        <v>155</v>
      </c>
      <c r="Q19" s="81" t="str">
        <f>IF(OR(R19="Preventivo",R19="Detectivo"),"Probabilidad",IF(R19="Correctivo","Impacto",""))</f>
        <v>Probabilidad</v>
      </c>
      <c r="R19" s="82" t="s">
        <v>144</v>
      </c>
      <c r="S19" s="82" t="s">
        <v>131</v>
      </c>
      <c r="T19" s="80" t="str">
        <f>IF(AND(R19="Preventivo",S19="Automático"),"50%",IF(AND(R19="Preventivo",S19="Manual"),"40%",IF(AND(R19="Detectivo",S19="Automático"),"40%",IF(AND(R19="Detectivo",S19="Manual"),"30%",IF(AND(R19="Correctivo",S19="Automático"),"35%",IF(AND(R19="Correctivo",S19="Manual"),"25%",""))))))</f>
        <v>40%</v>
      </c>
      <c r="U19" s="82" t="s">
        <v>132</v>
      </c>
      <c r="V19" s="82" t="s">
        <v>152</v>
      </c>
      <c r="W19" s="82" t="s">
        <v>134</v>
      </c>
      <c r="X19" s="108" t="s">
        <v>156</v>
      </c>
      <c r="Y19" s="86">
        <f>IFERROR(IF(AND(Q18="Probabilidad",Q19="Probabilidad"),(AA18-(+AA18*T19)),IF(AND(Q18="Impacto",Q19="Probabilidad"),(AA17-(+AA17*T19)),IF(Q19="Impacto",AA18,""))),"")</f>
        <v>7.7759999999999996E-2</v>
      </c>
      <c r="Z19" s="85" t="str">
        <f t="shared" si="0"/>
        <v>Muy Baja</v>
      </c>
      <c r="AA19" s="80">
        <f t="shared" si="1"/>
        <v>7.7759999999999996E-2</v>
      </c>
      <c r="AB19" s="85" t="str">
        <f t="shared" si="2"/>
        <v>Moderado</v>
      </c>
      <c r="AC19" s="80">
        <f>IFERROR(IF(AND(Q18="Impacto",Q19="Impacto"),(AC18-(+AC18*T19)),IF(AND(Q18="Probabilidad",Q19="Impacto"),(AC17-(+AC17*T19)),IF(Q19="Probabilidad",AC18,""))),"")</f>
        <v>0.44999999999999996</v>
      </c>
      <c r="AD19" s="223"/>
      <c r="AE19" s="225"/>
      <c r="AF19" s="223"/>
      <c r="AG19" s="225"/>
      <c r="AH19" s="227"/>
      <c r="AI19" s="269"/>
      <c r="AJ19" s="360"/>
      <c r="AK19" s="265"/>
      <c r="AL19" s="210"/>
      <c r="AM19" s="210"/>
      <c r="AN19" s="210"/>
      <c r="AO19" s="367"/>
      <c r="AP19" s="88"/>
      <c r="AQ19" s="88"/>
      <c r="AR19" s="88"/>
      <c r="AS19" s="88"/>
      <c r="AT19" s="88"/>
      <c r="AU19" s="88"/>
      <c r="AV19" s="88"/>
      <c r="AW19" s="88"/>
      <c r="AX19" s="88"/>
      <c r="AY19" s="88"/>
      <c r="AZ19" s="88"/>
    </row>
    <row r="20" spans="1:52" ht="78" customHeight="1">
      <c r="A20" s="273"/>
      <c r="B20" s="299"/>
      <c r="C20" s="239"/>
      <c r="D20" s="239"/>
      <c r="E20" s="239"/>
      <c r="F20" s="241"/>
      <c r="G20" s="239"/>
      <c r="H20" s="111" t="s">
        <v>157</v>
      </c>
      <c r="I20" s="245"/>
      <c r="J20" s="223"/>
      <c r="K20" s="220"/>
      <c r="L20" s="223"/>
      <c r="M20" s="220"/>
      <c r="N20" s="221"/>
      <c r="O20" s="81">
        <v>5</v>
      </c>
      <c r="P20" s="107" t="s">
        <v>158</v>
      </c>
      <c r="Q20" s="81" t="str">
        <f t="shared" ref="Q20:Q25" si="3">IF(OR(R20="Preventivo",R20="Detectivo"),"Probabilidad",IF(R20="Correctivo","Impacto",""))</f>
        <v>Probabilidad</v>
      </c>
      <c r="R20" s="82" t="s">
        <v>159</v>
      </c>
      <c r="S20" s="82" t="s">
        <v>131</v>
      </c>
      <c r="T20" s="80" t="str">
        <f t="shared" ref="T20:T25" si="4">IF(AND(R20="Preventivo",S20="Automático"),"50%",IF(AND(R20="Preventivo",S20="Manual"),"40%",IF(AND(R20="Detectivo",S20="Automático"),"40%",IF(AND(R20="Detectivo",S20="Manual"),"30%",IF(AND(R20="Correctivo",S20="Automático"),"35%",IF(AND(R20="Correctivo",S20="Manual"),"25%",""))))))</f>
        <v>30%</v>
      </c>
      <c r="U20" s="82" t="s">
        <v>145</v>
      </c>
      <c r="V20" s="82" t="s">
        <v>133</v>
      </c>
      <c r="W20" s="82" t="s">
        <v>134</v>
      </c>
      <c r="X20" s="108" t="s">
        <v>160</v>
      </c>
      <c r="Y20" s="86">
        <f>IFERROR(IF(AND(Q19="Probabilidad",Q20="Probabilidad"),(AA19-(+AA19*T20)),IF(AND(Q19="Impacto",Q20="Probabilidad"),(AA18-(+AA18*T20)),IF(Q20="Impacto",AA19,""))),"")</f>
        <v>5.4431999999999994E-2</v>
      </c>
      <c r="Z20" s="85" t="str">
        <f>IFERROR(IF(Y20="","",IF(Y20&lt;=0.2,"Muy Baja",IF(Y20&lt;=0.4,"Baja",IF(Y20&lt;=0.6,"Media",IF(Y20&lt;=0.8,"Alta","Muy Alta"))))),"")</f>
        <v>Muy Baja</v>
      </c>
      <c r="AA20" s="80">
        <f>+Y20</f>
        <v>5.4431999999999994E-2</v>
      </c>
      <c r="AB20" s="85" t="str">
        <f>IFERROR(IF(AC20="","",IF(AC20&lt;=0.2,"Leve",IF(AC20&lt;=0.4,"Menor",IF(AC20&lt;=0.6,"Moderado",IF(AC20&lt;=0.8,"Mayor","Catastrófico"))))),"")</f>
        <v>Moderado</v>
      </c>
      <c r="AC20" s="80">
        <f>IFERROR(IF(AND(Q19="Impacto",Q20="Impacto"),(AC19-(+AC19*T20)),IF(AND(Q19="Probabilidad",Q20="Impacto"),(AC18-(+AC18*T20)),IF(Q20="Probabilidad",AC19,""))),"")</f>
        <v>0.44999999999999996</v>
      </c>
      <c r="AD20" s="223"/>
      <c r="AE20" s="225"/>
      <c r="AF20" s="223"/>
      <c r="AG20" s="225"/>
      <c r="AH20" s="227"/>
      <c r="AI20" s="269"/>
      <c r="AJ20" s="360"/>
      <c r="AK20" s="265"/>
      <c r="AL20" s="210"/>
      <c r="AM20" s="210"/>
      <c r="AN20" s="210"/>
      <c r="AO20" s="367"/>
      <c r="AP20" s="88"/>
      <c r="AQ20" s="88"/>
      <c r="AR20" s="88"/>
      <c r="AS20" s="88"/>
      <c r="AT20" s="88"/>
      <c r="AU20" s="88"/>
      <c r="AV20" s="88"/>
      <c r="AW20" s="88"/>
      <c r="AX20" s="88"/>
      <c r="AY20" s="88"/>
      <c r="AZ20" s="88"/>
    </row>
    <row r="21" spans="1:52" ht="76.7" customHeight="1">
      <c r="A21" s="273"/>
      <c r="B21" s="299"/>
      <c r="C21" s="264"/>
      <c r="D21" s="264"/>
      <c r="E21" s="264"/>
      <c r="F21" s="282"/>
      <c r="G21" s="264"/>
      <c r="H21" s="111" t="s">
        <v>161</v>
      </c>
      <c r="I21" s="245"/>
      <c r="J21" s="223"/>
      <c r="K21" s="220"/>
      <c r="L21" s="223"/>
      <c r="M21" s="220"/>
      <c r="N21" s="221"/>
      <c r="O21" s="81">
        <v>6</v>
      </c>
      <c r="P21" s="107" t="s">
        <v>162</v>
      </c>
      <c r="Q21" s="81" t="str">
        <f>IF(OR(R21="Preventivo",R21="Detectivo"),"Probabilidad",IF(R21="Correctivo","Impacto",""))</f>
        <v/>
      </c>
      <c r="R21" s="82" t="s">
        <v>64</v>
      </c>
      <c r="S21" s="82" t="s">
        <v>64</v>
      </c>
      <c r="T21" s="80" t="s">
        <v>163</v>
      </c>
      <c r="U21" s="82" t="s">
        <v>64</v>
      </c>
      <c r="V21" s="82" t="s">
        <v>64</v>
      </c>
      <c r="W21" s="82" t="s">
        <v>64</v>
      </c>
      <c r="X21" s="108" t="s">
        <v>64</v>
      </c>
      <c r="Y21" s="86" t="str">
        <f>IFERROR(IF(AND(Q19="Probabilidad",Q21="Probabilidad"),(AA19-(+AA19*T21)),IF(AND(Q19="Impacto",Q21="Probabilidad"),(AA18-(+AA18*T21)),IF(Q21="Impacto",AA19,""))),"")</f>
        <v/>
      </c>
      <c r="Z21" s="85" t="str">
        <f t="shared" si="0"/>
        <v/>
      </c>
      <c r="AA21" s="80" t="str">
        <f t="shared" si="1"/>
        <v/>
      </c>
      <c r="AB21" s="85" t="str">
        <f t="shared" si="2"/>
        <v/>
      </c>
      <c r="AC21" s="80" t="str">
        <f>IFERROR(IF(AND(Q19="Impacto",Q21="Impacto"),(AC19-(+AC19*T21)),IF(AND(Q19="Probabilidad",Q21="Impacto"),(AC18-(+AC18*T21)),IF(Q21="Probabilidad",AC19,""))),"")</f>
        <v/>
      </c>
      <c r="AD21" s="223"/>
      <c r="AE21" s="225"/>
      <c r="AF21" s="223"/>
      <c r="AG21" s="225"/>
      <c r="AH21" s="227"/>
      <c r="AI21" s="269"/>
      <c r="AJ21" s="360"/>
      <c r="AK21" s="265"/>
      <c r="AL21" s="257"/>
      <c r="AM21" s="257"/>
      <c r="AN21" s="257"/>
      <c r="AO21" s="368"/>
      <c r="AP21" s="88"/>
      <c r="AQ21" s="88"/>
      <c r="AR21" s="88"/>
      <c r="AS21" s="88"/>
      <c r="AT21" s="88"/>
      <c r="AU21" s="88"/>
      <c r="AV21" s="88"/>
      <c r="AW21" s="88"/>
      <c r="AX21" s="88"/>
      <c r="AY21" s="88"/>
      <c r="AZ21" s="88"/>
    </row>
    <row r="22" spans="1:52" ht="165.75" customHeight="1">
      <c r="A22" s="273" t="s">
        <v>164</v>
      </c>
      <c r="B22" s="242" t="s">
        <v>165</v>
      </c>
      <c r="C22" s="238" t="s">
        <v>166</v>
      </c>
      <c r="D22" s="238" t="s">
        <v>167</v>
      </c>
      <c r="E22" s="238" t="s">
        <v>168</v>
      </c>
      <c r="F22" s="240" t="s">
        <v>169</v>
      </c>
      <c r="G22" s="238" t="s">
        <v>170</v>
      </c>
      <c r="H22" s="112" t="s">
        <v>171</v>
      </c>
      <c r="I22" s="244" t="s">
        <v>172</v>
      </c>
      <c r="J22" s="222" t="s">
        <v>173</v>
      </c>
      <c r="K22" s="220">
        <v>0.4</v>
      </c>
      <c r="L22" s="222" t="s">
        <v>174</v>
      </c>
      <c r="M22" s="220">
        <v>1</v>
      </c>
      <c r="N22" s="221" t="s">
        <v>175</v>
      </c>
      <c r="O22" s="81">
        <v>1</v>
      </c>
      <c r="P22" s="113" t="s">
        <v>176</v>
      </c>
      <c r="Q22" s="81" t="str">
        <f t="shared" si="3"/>
        <v>Probabilidad</v>
      </c>
      <c r="R22" s="82" t="s">
        <v>144</v>
      </c>
      <c r="S22" s="82" t="s">
        <v>131</v>
      </c>
      <c r="T22" s="80" t="str">
        <f t="shared" si="4"/>
        <v>40%</v>
      </c>
      <c r="U22" s="82" t="s">
        <v>132</v>
      </c>
      <c r="V22" s="82" t="s">
        <v>152</v>
      </c>
      <c r="W22" s="82" t="s">
        <v>134</v>
      </c>
      <c r="X22" s="87" t="s">
        <v>177</v>
      </c>
      <c r="Y22" s="86">
        <f>IFERROR(IF(Q22="Probabilidad",(K22-(+K22*T22)),IF(Q22="Impacto",K22,"")),"")</f>
        <v>0.24</v>
      </c>
      <c r="Z22" s="85" t="str">
        <f t="shared" si="0"/>
        <v>Baja</v>
      </c>
      <c r="AA22" s="80">
        <f t="shared" ref="AA22:AA82" si="5">+Y22</f>
        <v>0.24</v>
      </c>
      <c r="AB22" s="85" t="str">
        <f t="shared" ref="AB22:AB82" si="6">IFERROR(IF(AC22="","",IF(AC22&lt;=0.2,"Leve",IF(AC22&lt;=0.4,"Menor",IF(AC22&lt;=0.6,"Moderado",IF(AC22&lt;=0.8,"Mayor","Catastrófico"))))),"")</f>
        <v>Catastrófico</v>
      </c>
      <c r="AC22" s="80">
        <f>IFERROR(IF(Q22="Impacto",(M22-(+M22*T22)),IF(Q22="Probabilidad",M22,"")),"")</f>
        <v>1</v>
      </c>
      <c r="AD22" s="222" t="str">
        <f>IFERROR(IF(AE22=0,"",IF(AND(AE22&gt;0,AE22&lt;=0.2),"Muy Baja",IF(AE22&lt;=0.4,"Baja",IF(AE22&lt;=0.6,"Media",IF(AE22&lt;=0.8,"Alta","Muy Alta"))))),"")</f>
        <v>Muy Baja</v>
      </c>
      <c r="AE22" s="224">
        <f>MIN(Y22:Y25)</f>
        <v>0.1008</v>
      </c>
      <c r="AF22" s="222" t="str">
        <f>IFERROR(IF(AG22=0,"",IF(AND(AG22&gt;0,AG22&lt;=0.2),"Leve",IF(AG22&lt;=0.4,"Menor",IF(AG22&lt;=0.6,"Moderado",IF(AG22&lt;=0.8,"Mayor","Catastrófico"))))),"")</f>
        <v>Mayor</v>
      </c>
      <c r="AG22" s="224">
        <f>MIN(AC22:AC25)</f>
        <v>0.75</v>
      </c>
      <c r="AH22" s="226" t="str">
        <f>IFERROR(IF(OR(AND(AD22="Muy Baja",AF22="Leve"),AND(AD22="Muy Baja",AF22="Menor"),AND(AD22="Baja",AF22="Leve")),"Bajo",IF(OR(AND(AD22="Muy Baja",AF22="Moderado"),AND(AD22="Baja",AF22="Menor"),AND(AD22="Baja",AF22="Moderado"),AND(AD22="Media",AF22="Leve"),AND(AD22="Media",AF22="Menor"),AND(AD22="Media",AF22="Moderado"),AND(AD22="Alta",AF22="Leve"),AND(AD22="Alta",AF22="Menor")),"Moderado",IF(OR(AND(AD22="Muy Baja",AF22="Mayor"),AND(AD22="Baja",AF22="Mayor"),AND(AD22="Media",AF22="Mayor"),AND(AD22="Alta",AF22="Moderado"),AND(AD22="Alta",AF22="Mayor"),AND(AD22="Muy Alta",AF22="Leve"),AND(AD22="Muy Alta",AF22="Menor"),AND(AD22="Muy Alta",AF22="Moderado"),AND(AD22="Muy Alta",AF22="Mayor")),"Alto",IF(OR(AND(AD22="Muy Baja",AF22="Catastrófico"),AND(AD22="Baja",AF22="Catastrófico"),AND(AD22="Media",AF22="Catastrófico"),AND(AD22="Alta",AF22="Catastrófico"),AND(AD22="Muy Alta",AF22="Catastrófico")),"Extremo","")))),"")</f>
        <v>Alto</v>
      </c>
      <c r="AI22" s="268" t="s">
        <v>136</v>
      </c>
      <c r="AJ22" s="238" t="s">
        <v>178</v>
      </c>
      <c r="AK22" s="265" t="s">
        <v>179</v>
      </c>
      <c r="AL22" s="279" t="s">
        <v>180</v>
      </c>
      <c r="AM22" s="208" t="s">
        <v>181</v>
      </c>
      <c r="AN22" s="279" t="s">
        <v>182</v>
      </c>
      <c r="AO22" s="208"/>
      <c r="AP22" s="88"/>
      <c r="AQ22" s="88"/>
      <c r="AR22" s="88"/>
      <c r="AS22" s="88"/>
      <c r="AT22" s="88"/>
      <c r="AU22" s="88"/>
      <c r="AV22" s="88"/>
      <c r="AW22" s="88"/>
      <c r="AX22" s="88"/>
      <c r="AY22" s="88"/>
      <c r="AZ22" s="88"/>
    </row>
    <row r="23" spans="1:52" ht="282" customHeight="1">
      <c r="A23" s="273"/>
      <c r="B23" s="242"/>
      <c r="C23" s="239"/>
      <c r="D23" s="239"/>
      <c r="E23" s="239"/>
      <c r="F23" s="241"/>
      <c r="G23" s="239"/>
      <c r="H23" s="112" t="s">
        <v>183</v>
      </c>
      <c r="I23" s="245"/>
      <c r="J23" s="223"/>
      <c r="K23" s="220"/>
      <c r="L23" s="223"/>
      <c r="M23" s="220"/>
      <c r="N23" s="221"/>
      <c r="O23" s="81">
        <v>2</v>
      </c>
      <c r="P23" s="113" t="s">
        <v>184</v>
      </c>
      <c r="Q23" s="81" t="str">
        <f t="shared" si="3"/>
        <v>Probabilidad</v>
      </c>
      <c r="R23" s="82" t="s">
        <v>144</v>
      </c>
      <c r="S23" s="82" t="s">
        <v>131</v>
      </c>
      <c r="T23" s="80" t="str">
        <f t="shared" si="4"/>
        <v>40%</v>
      </c>
      <c r="U23" s="82" t="s">
        <v>145</v>
      </c>
      <c r="V23" s="82" t="s">
        <v>133</v>
      </c>
      <c r="W23" s="82" t="s">
        <v>134</v>
      </c>
      <c r="X23" s="87" t="s">
        <v>185</v>
      </c>
      <c r="Y23" s="86">
        <f>IFERROR(IF(AND(Q22="Probabilidad",Q23="Probabilidad"),(AA22-(+AA22*T23)),IF(Q23="Probabilidad",(K22-(+K22*T23)),IF(Q23="Impacto",AA22,""))),"")</f>
        <v>0.14399999999999999</v>
      </c>
      <c r="Z23" s="85" t="str">
        <f t="shared" si="0"/>
        <v>Muy Baja</v>
      </c>
      <c r="AA23" s="80">
        <f t="shared" si="5"/>
        <v>0.14399999999999999</v>
      </c>
      <c r="AB23" s="85" t="str">
        <f t="shared" si="6"/>
        <v>Catastrófico</v>
      </c>
      <c r="AC23" s="80">
        <f>IFERROR(IF(AND(Q22="Impacto",Q23="Impacto"),(AC22-(+AC22*T23)),IF(Q23="Impacto",($M$15-(+$M$15*T23)),IF(Q23="Probabilidad",AC22,""))),"")</f>
        <v>1</v>
      </c>
      <c r="AD23" s="223"/>
      <c r="AE23" s="225"/>
      <c r="AF23" s="223"/>
      <c r="AG23" s="225"/>
      <c r="AH23" s="227"/>
      <c r="AI23" s="269"/>
      <c r="AJ23" s="239"/>
      <c r="AK23" s="265"/>
      <c r="AL23" s="208"/>
      <c r="AM23" s="208"/>
      <c r="AN23" s="208"/>
      <c r="AO23" s="208"/>
      <c r="AP23" s="88"/>
      <c r="AQ23" s="88"/>
      <c r="AR23" s="88"/>
      <c r="AS23" s="88"/>
      <c r="AT23" s="88"/>
      <c r="AU23" s="88"/>
      <c r="AV23" s="88"/>
      <c r="AW23" s="88"/>
      <c r="AX23" s="88"/>
      <c r="AY23" s="88"/>
      <c r="AZ23" s="88"/>
    </row>
    <row r="24" spans="1:52" ht="178.5" customHeight="1">
      <c r="A24" s="273"/>
      <c r="B24" s="242"/>
      <c r="C24" s="239"/>
      <c r="D24" s="239"/>
      <c r="E24" s="239"/>
      <c r="F24" s="241"/>
      <c r="G24" s="239"/>
      <c r="H24" s="112" t="s">
        <v>186</v>
      </c>
      <c r="I24" s="245"/>
      <c r="J24" s="223"/>
      <c r="K24" s="220"/>
      <c r="L24" s="223"/>
      <c r="M24" s="220"/>
      <c r="N24" s="221"/>
      <c r="O24" s="81">
        <v>3</v>
      </c>
      <c r="P24" s="113" t="s">
        <v>187</v>
      </c>
      <c r="Q24" s="81" t="str">
        <f t="shared" si="3"/>
        <v>Probabilidad</v>
      </c>
      <c r="R24" s="82" t="s">
        <v>159</v>
      </c>
      <c r="S24" s="82" t="s">
        <v>131</v>
      </c>
      <c r="T24" s="80" t="str">
        <f t="shared" si="4"/>
        <v>30%</v>
      </c>
      <c r="U24" s="82" t="s">
        <v>132</v>
      </c>
      <c r="V24" s="82" t="s">
        <v>133</v>
      </c>
      <c r="W24" s="82" t="s">
        <v>134</v>
      </c>
      <c r="X24" s="87" t="s">
        <v>188</v>
      </c>
      <c r="Y24" s="86">
        <f>IFERROR(IF(AND(Q23="Probabilidad",Q24="Probabilidad"),(AA23-(+AA23*T24)),IF(AND(Q23="Impacto",Q24="Probabilidad"),(AA22-(+AA22*T24)),IF(Q24="Impacto",AA23,""))),"")</f>
        <v>0.1008</v>
      </c>
      <c r="Z24" s="85" t="str">
        <f t="shared" si="0"/>
        <v>Muy Baja</v>
      </c>
      <c r="AA24" s="80">
        <f t="shared" si="5"/>
        <v>0.1008</v>
      </c>
      <c r="AB24" s="85" t="str">
        <f t="shared" si="6"/>
        <v>Catastrófico</v>
      </c>
      <c r="AC24" s="80">
        <f>IFERROR(IF(AND(Q23="Impacto",Q24="Impacto"),(AC23-(+AC23*T24)),IF(AND(Q23="Probabilidad",Q24="Impacto"),(AC22-(+AC22*T24)),IF(Q24="Probabilidad",AC23,""))),"")</f>
        <v>1</v>
      </c>
      <c r="AD24" s="223"/>
      <c r="AE24" s="225"/>
      <c r="AF24" s="223"/>
      <c r="AG24" s="225"/>
      <c r="AH24" s="227"/>
      <c r="AI24" s="269"/>
      <c r="AJ24" s="239"/>
      <c r="AK24" s="265"/>
      <c r="AL24" s="208"/>
      <c r="AM24" s="208"/>
      <c r="AN24" s="208"/>
      <c r="AO24" s="208"/>
      <c r="AP24" s="88"/>
      <c r="AQ24" s="88"/>
      <c r="AR24" s="88"/>
      <c r="AS24" s="88"/>
      <c r="AT24" s="88"/>
      <c r="AU24" s="88"/>
      <c r="AV24" s="88"/>
      <c r="AW24" s="88"/>
      <c r="AX24" s="88"/>
      <c r="AY24" s="88"/>
      <c r="AZ24" s="88"/>
    </row>
    <row r="25" spans="1:52" ht="165.75" customHeight="1">
      <c r="A25" s="273"/>
      <c r="B25" s="242"/>
      <c r="C25" s="239"/>
      <c r="D25" s="239"/>
      <c r="E25" s="239"/>
      <c r="F25" s="241"/>
      <c r="G25" s="239"/>
      <c r="H25" s="112"/>
      <c r="I25" s="245"/>
      <c r="J25" s="223"/>
      <c r="K25" s="220"/>
      <c r="L25" s="223"/>
      <c r="M25" s="220"/>
      <c r="N25" s="221"/>
      <c r="O25" s="81">
        <v>4</v>
      </c>
      <c r="P25" s="113" t="s">
        <v>189</v>
      </c>
      <c r="Q25" s="81" t="str">
        <f t="shared" si="3"/>
        <v>Impacto</v>
      </c>
      <c r="R25" s="82" t="s">
        <v>130</v>
      </c>
      <c r="S25" s="82" t="s">
        <v>131</v>
      </c>
      <c r="T25" s="80" t="str">
        <f t="shared" si="4"/>
        <v>25%</v>
      </c>
      <c r="U25" s="82" t="s">
        <v>132</v>
      </c>
      <c r="V25" s="82" t="s">
        <v>133</v>
      </c>
      <c r="W25" s="82" t="s">
        <v>134</v>
      </c>
      <c r="X25" s="87" t="s">
        <v>190</v>
      </c>
      <c r="Y25" s="86">
        <f>IFERROR(IF(AND(Q24="Probabilidad",Q25="Probabilidad"),(AA24-(+AA24*T25)),IF(AND(Q24="Impacto",Q25="Probabilidad"),(AA23-(+AA23*T25)),IF(Q25="Impacto",AA24,""))),"")</f>
        <v>0.1008</v>
      </c>
      <c r="Z25" s="85" t="str">
        <f t="shared" si="0"/>
        <v>Muy Baja</v>
      </c>
      <c r="AA25" s="80">
        <f t="shared" si="5"/>
        <v>0.1008</v>
      </c>
      <c r="AB25" s="85" t="str">
        <f t="shared" si="6"/>
        <v>Mayor</v>
      </c>
      <c r="AC25" s="80">
        <f>IFERROR(IF(AND(Q24="Impacto",Q25="Impacto"),(AC24-(+AC24*T25)),IF(AND(Q24="Probabilidad",Q25="Impacto"),(AC23-(+AC23*T25)),IF(Q25="Probabilidad",AC24,""))),"")</f>
        <v>0.75</v>
      </c>
      <c r="AD25" s="223"/>
      <c r="AE25" s="225"/>
      <c r="AF25" s="223"/>
      <c r="AG25" s="225"/>
      <c r="AH25" s="227"/>
      <c r="AI25" s="269"/>
      <c r="AJ25" s="264"/>
      <c r="AK25" s="265"/>
      <c r="AL25" s="208"/>
      <c r="AM25" s="208"/>
      <c r="AN25" s="208"/>
      <c r="AO25" s="208"/>
      <c r="AP25" s="88"/>
      <c r="AQ25" s="88"/>
      <c r="AR25" s="88"/>
      <c r="AS25" s="88"/>
      <c r="AT25" s="88"/>
      <c r="AU25" s="88"/>
      <c r="AV25" s="88"/>
      <c r="AW25" s="88"/>
      <c r="AX25" s="88"/>
      <c r="AY25" s="88"/>
      <c r="AZ25" s="88"/>
    </row>
    <row r="26" spans="1:52" ht="110.25" customHeight="1">
      <c r="A26" s="273" t="s">
        <v>191</v>
      </c>
      <c r="B26" s="242" t="s">
        <v>192</v>
      </c>
      <c r="C26" s="238" t="s">
        <v>193</v>
      </c>
      <c r="D26" s="238" t="s">
        <v>194</v>
      </c>
      <c r="E26" s="238" t="s">
        <v>195</v>
      </c>
      <c r="F26" s="240" t="s">
        <v>196</v>
      </c>
      <c r="G26" s="238" t="s">
        <v>197</v>
      </c>
      <c r="H26" s="112" t="s">
        <v>198</v>
      </c>
      <c r="I26" s="244" t="s">
        <v>199</v>
      </c>
      <c r="J26" s="222" t="s">
        <v>173</v>
      </c>
      <c r="K26" s="220">
        <f>IF(J26="","",IF(J26="Muy Baja",0.2,IF(J26="Baja",0.4,IF(J26="Media",0.6,IF(J26="Alta",0.8,IF(J26="Muy Alta",1,))))))</f>
        <v>0.4</v>
      </c>
      <c r="L26" s="222" t="s">
        <v>128</v>
      </c>
      <c r="M26" s="220">
        <f>IF(L26="","",IF(L26="Leve",0.2,IF(L26="Menor",0.4,IF(L26="Moderado",0.6,IF(L26="Mayor",0.8,IF(L26="Catastrófico",1,))))))</f>
        <v>0.6</v>
      </c>
      <c r="N26" s="221"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Moderado</v>
      </c>
      <c r="O26" s="81">
        <v>1</v>
      </c>
      <c r="P26" s="114" t="s">
        <v>200</v>
      </c>
      <c r="Q26" s="81" t="str">
        <f t="shared" ref="Q26:Q37" si="7">IF(OR(R26="Preventivo",R26="Detectivo"),"Probabilidad",IF(R26="Correctivo","Impacto",""))</f>
        <v>Probabilidad</v>
      </c>
      <c r="R26" s="82" t="s">
        <v>144</v>
      </c>
      <c r="S26" s="82" t="s">
        <v>131</v>
      </c>
      <c r="T26" s="80" t="str">
        <f>IF(AND(R26="Preventivo",S26="Automático"),"50%",IF(AND(R26="Preventivo",S26="Manual"),"40%",IF(AND(R26="Detectivo",S26="Automático"),"40%",IF(AND(R26="Detectivo",S26="Manual"),"30%",IF(AND(R26="Correctivo",S26="Automático"),"35%",IF(AND(R26="Correctivo",S26="Manual"),"25%",""))))))</f>
        <v>40%</v>
      </c>
      <c r="U26" s="82" t="s">
        <v>145</v>
      </c>
      <c r="V26" s="82" t="s">
        <v>152</v>
      </c>
      <c r="W26" s="82" t="s">
        <v>134</v>
      </c>
      <c r="X26" s="112" t="s">
        <v>201</v>
      </c>
      <c r="Y26" s="86">
        <f>IFERROR(IF(Q26="Probabilidad",(K26-(+K26*T26)),IF(Q26="Impacto",K26,"")),"")</f>
        <v>0.24</v>
      </c>
      <c r="Z26" s="85" t="str">
        <f>IFERROR(IF(Y26="","",IF(Y26&lt;=0.2,"Muy Baja",IF(Y26&lt;=0.4,"Baja",IF(Y26&lt;=0.6,"Media",IF(Y26&lt;=0.8,"Alta","Muy Alta"))))),"")</f>
        <v>Baja</v>
      </c>
      <c r="AA26" s="80">
        <f t="shared" si="5"/>
        <v>0.24</v>
      </c>
      <c r="AB26" s="85" t="str">
        <f t="shared" si="6"/>
        <v>Moderado</v>
      </c>
      <c r="AC26" s="80">
        <f>IFERROR(IF(Q26="Impacto",(M26-(+M26*T26)),IF(Q26="Probabilidad",M26,"")),"")</f>
        <v>0.6</v>
      </c>
      <c r="AD26" s="222" t="str">
        <f>IFERROR(IF(AE26=0,"",IF(AND(AE26&gt;0,AE26&lt;=0.2),"Muy Baja",IF(AE26&lt;=0.4,"Baja",IF(AE26&lt;=0.6,"Media",IF(AE26&lt;=0.8,"Alta","Muy Alta"))))),"")</f>
        <v>Muy Baja</v>
      </c>
      <c r="AE26" s="224">
        <f>MIN(Y26:Y28)</f>
        <v>0.14399999999999999</v>
      </c>
      <c r="AF26" s="222" t="str">
        <f>IFERROR(IF(AG26=0,"",IF(AND(AG26&gt;0,AG26&lt;=0.2),"Leve",IF(AG26&lt;=0.4,"Menor",IF(AG26&lt;=0.6,"Moderado",IF(AG26&lt;=0.8,"Mayor","Catastrófico"))))),"")</f>
        <v>Moderado</v>
      </c>
      <c r="AG26" s="224">
        <f>MIN(AC26:AC28)</f>
        <v>0.6</v>
      </c>
      <c r="AH26" s="226"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68" t="s">
        <v>136</v>
      </c>
      <c r="AJ26" s="261" t="s">
        <v>202</v>
      </c>
      <c r="AK26" s="265" t="s">
        <v>203</v>
      </c>
      <c r="AL26" s="357" t="s">
        <v>204</v>
      </c>
      <c r="AM26" s="209" t="s">
        <v>181</v>
      </c>
      <c r="AN26" s="357" t="s">
        <v>205</v>
      </c>
      <c r="AO26" s="209" t="s">
        <v>206</v>
      </c>
      <c r="AP26" s="88"/>
      <c r="AQ26" s="88"/>
      <c r="AR26" s="88"/>
      <c r="AS26" s="88"/>
      <c r="AT26" s="88"/>
      <c r="AU26" s="88"/>
      <c r="AV26" s="88"/>
      <c r="AW26" s="88"/>
      <c r="AX26" s="88"/>
      <c r="AY26" s="88"/>
      <c r="AZ26" s="88"/>
    </row>
    <row r="27" spans="1:52" ht="84.75" customHeight="1">
      <c r="A27" s="273"/>
      <c r="B27" s="242"/>
      <c r="C27" s="239"/>
      <c r="D27" s="239"/>
      <c r="E27" s="239"/>
      <c r="F27" s="241"/>
      <c r="G27" s="239"/>
      <c r="H27" s="112" t="s">
        <v>207</v>
      </c>
      <c r="I27" s="245"/>
      <c r="J27" s="223"/>
      <c r="K27" s="220"/>
      <c r="L27" s="223"/>
      <c r="M27" s="220"/>
      <c r="N27" s="221"/>
      <c r="O27" s="81">
        <v>2</v>
      </c>
      <c r="P27" s="114" t="s">
        <v>208</v>
      </c>
      <c r="Q27" s="81" t="str">
        <f t="shared" si="7"/>
        <v>Probabilidad</v>
      </c>
      <c r="R27" s="82" t="s">
        <v>144</v>
      </c>
      <c r="S27" s="82" t="s">
        <v>131</v>
      </c>
      <c r="T27" s="80" t="str">
        <f>IF(AND(R27="Preventivo",S27="Automático"),"50%",IF(AND(R27="Preventivo",S27="Manual"),"40%",IF(AND(R27="Detectivo",S27="Automático"),"40%",IF(AND(R27="Detectivo",S27="Manual"),"30%",IF(AND(R27="Correctivo",S27="Automático"),"35%",IF(AND(R27="Correctivo",S27="Manual"),"25%",""))))))</f>
        <v>40%</v>
      </c>
      <c r="U27" s="82" t="s">
        <v>145</v>
      </c>
      <c r="V27" s="82" t="s">
        <v>152</v>
      </c>
      <c r="W27" s="82" t="s">
        <v>134</v>
      </c>
      <c r="X27" s="112" t="s">
        <v>201</v>
      </c>
      <c r="Y27" s="86">
        <f>IFERROR(IF(AND(Q26="Probabilidad",Q27="Probabilidad"),(AA26-(+AA26*T27)),IF(Q27="Probabilidad",(K26-(+K26*T27)),IF(Q27="Impacto",AA26,""))),"")</f>
        <v>0.14399999999999999</v>
      </c>
      <c r="Z27" s="85" t="str">
        <f>IFERROR(IF(Y27="","",IF(Y27&lt;=0.2,"Muy Baja",IF(Y27&lt;=0.4,"Baja",IF(Y27&lt;=0.6,"Media",IF(Y27&lt;=0.8,"Alta","Muy Alta"))))),"")</f>
        <v>Muy Baja</v>
      </c>
      <c r="AA27" s="80">
        <f t="shared" si="5"/>
        <v>0.14399999999999999</v>
      </c>
      <c r="AB27" s="85" t="str">
        <f t="shared" si="6"/>
        <v>Moderado</v>
      </c>
      <c r="AC27" s="80">
        <f>IFERROR(IF(AND(Q26="Impacto",Q27="Impacto"),(AC26-(+AC26*T27)),IF(Q27="Impacto",($M$15-(+$M$15*T27)),IF(Q27="Probabilidad",AC26,""))),"")</f>
        <v>0.6</v>
      </c>
      <c r="AD27" s="223"/>
      <c r="AE27" s="225"/>
      <c r="AF27" s="223"/>
      <c r="AG27" s="225"/>
      <c r="AH27" s="227"/>
      <c r="AI27" s="269"/>
      <c r="AJ27" s="261"/>
      <c r="AK27" s="265"/>
      <c r="AL27" s="210"/>
      <c r="AM27" s="210"/>
      <c r="AN27" s="210"/>
      <c r="AO27" s="210"/>
      <c r="AP27" s="88"/>
      <c r="AQ27" s="88"/>
      <c r="AR27" s="88"/>
      <c r="AS27" s="88"/>
      <c r="AT27" s="88"/>
      <c r="AU27" s="88"/>
      <c r="AV27" s="88"/>
      <c r="AW27" s="88"/>
      <c r="AX27" s="88"/>
      <c r="AY27" s="88"/>
      <c r="AZ27" s="88"/>
    </row>
    <row r="28" spans="1:52" ht="189.75" customHeight="1">
      <c r="A28" s="273"/>
      <c r="B28" s="242"/>
      <c r="C28" s="239"/>
      <c r="D28" s="239"/>
      <c r="E28" s="239"/>
      <c r="F28" s="241"/>
      <c r="G28" s="239"/>
      <c r="H28" s="112" t="s">
        <v>209</v>
      </c>
      <c r="I28" s="245"/>
      <c r="J28" s="223"/>
      <c r="K28" s="220"/>
      <c r="L28" s="223"/>
      <c r="M28" s="220"/>
      <c r="N28" s="221"/>
      <c r="O28" s="81">
        <v>3</v>
      </c>
      <c r="P28" s="114" t="s">
        <v>210</v>
      </c>
      <c r="Q28" s="81" t="str">
        <f t="shared" si="7"/>
        <v/>
      </c>
      <c r="R28" s="82" t="s">
        <v>64</v>
      </c>
      <c r="S28" s="82" t="s">
        <v>64</v>
      </c>
      <c r="T28" s="80" t="s">
        <v>163</v>
      </c>
      <c r="U28" s="82" t="s">
        <v>64</v>
      </c>
      <c r="V28" s="82" t="s">
        <v>64</v>
      </c>
      <c r="W28" s="82" t="s">
        <v>64</v>
      </c>
      <c r="X28" s="87" t="s">
        <v>64</v>
      </c>
      <c r="Y28" s="86" t="str">
        <f>IFERROR(IF(AND(Q27="Probabilidad",Q28="Probabilidad"),(AA27-(+AA27*T28)),IF(AND(Q27="Impacto",Q28="Probabilidad"),(AA26-(+AA26*T28)),IF(Q28="Impacto",AA27,""))),"")</f>
        <v/>
      </c>
      <c r="Z28" s="85" t="str">
        <f>IFERROR(IF(Y28="","",IF(Y28&lt;=0.2,"Muy Baja",IF(Y28&lt;=0.4,"Baja",IF(Y28&lt;=0.6,"Media",IF(Y28&lt;=0.8,"Alta","Muy Alta"))))),"")</f>
        <v/>
      </c>
      <c r="AA28" s="80" t="str">
        <f t="shared" si="5"/>
        <v/>
      </c>
      <c r="AB28" s="85" t="str">
        <f t="shared" si="6"/>
        <v/>
      </c>
      <c r="AC28" s="80" t="str">
        <f>IFERROR(IF(AND(Q27="Impacto",Q28="Impacto"),(AC27-(+AC27*T28)),IF(AND(Q27="Probabilidad",Q28="Impacto"),(AC26-(+AC26*T28)),IF(Q28="Probabilidad",AC27,""))),"")</f>
        <v/>
      </c>
      <c r="AD28" s="223"/>
      <c r="AE28" s="225"/>
      <c r="AF28" s="223"/>
      <c r="AG28" s="225"/>
      <c r="AH28" s="227"/>
      <c r="AI28" s="269"/>
      <c r="AJ28" s="261"/>
      <c r="AK28" s="265"/>
      <c r="AL28" s="257"/>
      <c r="AM28" s="257"/>
      <c r="AN28" s="257"/>
      <c r="AO28" s="257"/>
      <c r="AP28" s="88"/>
      <c r="AQ28" s="88"/>
      <c r="AR28" s="88"/>
      <c r="AS28" s="88"/>
      <c r="AT28" s="88"/>
      <c r="AU28" s="88"/>
      <c r="AV28" s="88"/>
      <c r="AW28" s="88"/>
      <c r="AX28" s="88"/>
      <c r="AY28" s="88"/>
      <c r="AZ28" s="88"/>
    </row>
    <row r="29" spans="1:52" ht="261" customHeight="1">
      <c r="A29" s="273" t="s">
        <v>211</v>
      </c>
      <c r="B29" s="242" t="s">
        <v>212</v>
      </c>
      <c r="C29" s="243" t="s">
        <v>213</v>
      </c>
      <c r="D29" s="243" t="s">
        <v>194</v>
      </c>
      <c r="E29" s="243" t="s">
        <v>214</v>
      </c>
      <c r="F29" s="243" t="s">
        <v>215</v>
      </c>
      <c r="G29" s="242" t="s">
        <v>216</v>
      </c>
      <c r="H29" s="112" t="s">
        <v>217</v>
      </c>
      <c r="I29" s="244" t="s">
        <v>199</v>
      </c>
      <c r="J29" s="222" t="s">
        <v>173</v>
      </c>
      <c r="K29" s="220">
        <f>IF(J29="","",IF(J29="Muy Baja",0.2,IF(J29="Baja",0.4,IF(J29="Media",0.6,IF(J29="Alta",0.8,IF(J29="Muy Alta",1,))))))</f>
        <v>0.4</v>
      </c>
      <c r="L29" s="222" t="s">
        <v>128</v>
      </c>
      <c r="M29" s="220">
        <f>IF(L29="","",IF(L29="Leve",0.2,IF(L29="Menor",0.4,IF(L29="Moderado",0.6,IF(L29="Mayor",0.8,IF(L29="Catastrófico",1,))))))</f>
        <v>0.6</v>
      </c>
      <c r="N29" s="221"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Moderado</v>
      </c>
      <c r="O29" s="81">
        <v>1</v>
      </c>
      <c r="P29" s="114" t="s">
        <v>218</v>
      </c>
      <c r="Q29" s="81" t="str">
        <f t="shared" si="7"/>
        <v>Probabilidad</v>
      </c>
      <c r="R29" s="82" t="s">
        <v>144</v>
      </c>
      <c r="S29" s="82" t="s">
        <v>131</v>
      </c>
      <c r="T29" s="80" t="str">
        <f>IF(AND(R29="Preventivo",S29="Automático"),"50%",IF(AND(R29="Preventivo",S29="Manual"),"40%",IF(AND(R29="Detectivo",S29="Automático"),"40%",IF(AND(R29="Detectivo",S29="Manual"),"30%",IF(AND(R29="Correctivo",S29="Automático"),"35%",IF(AND(R29="Correctivo",S29="Manual"),"25%",""))))))</f>
        <v>40%</v>
      </c>
      <c r="U29" s="82" t="s">
        <v>132</v>
      </c>
      <c r="V29" s="82" t="s">
        <v>133</v>
      </c>
      <c r="W29" s="82" t="s">
        <v>134</v>
      </c>
      <c r="X29" s="112" t="s">
        <v>219</v>
      </c>
      <c r="Y29" s="86">
        <f>IFERROR(IF(Q29="Probabilidad",(K29-(+K29*T29)),IF(Q29="Impacto",K29,"")),"")</f>
        <v>0.24</v>
      </c>
      <c r="Z29" s="85" t="str">
        <f>IFERROR(IF(Y29="","",IF(Y29&lt;=0.2,"Muy Baja",IF(Y29&lt;=0.4,"Baja",IF(Y29&lt;=0.6,"Media",IF(Y29&lt;=0.8,"Alta","Muy Alta"))))),"")</f>
        <v>Baja</v>
      </c>
      <c r="AA29" s="80">
        <f t="shared" si="5"/>
        <v>0.24</v>
      </c>
      <c r="AB29" s="85" t="str">
        <f t="shared" si="6"/>
        <v>Moderado</v>
      </c>
      <c r="AC29" s="80">
        <f>IFERROR(IF(Q29="Impacto",(M29-(+M29*T29)),IF(Q29="Probabilidad",M29,"")),"")</f>
        <v>0.6</v>
      </c>
      <c r="AD29" s="222" t="str">
        <f>IFERROR(IF(AE29=0,"",IF(AND(AE29&gt;0,AE29&lt;=0.2),"Muy Baja",IF(AE29&lt;=0.4,"Baja",IF(AE29&lt;=0.6,"Media",IF(AE29&lt;=0.8,"Alta","Muy Alta"))))),"")</f>
        <v>Muy Baja</v>
      </c>
      <c r="AE29" s="224">
        <f>MIN(Y29:Y30)</f>
        <v>0.14399999999999999</v>
      </c>
      <c r="AF29" s="222" t="str">
        <f>IFERROR(IF(AG29=0,"",IF(AND(AG29&gt;0,AG29&lt;=0.2),"Leve",IF(AG29&lt;=0.4,"Menor",IF(AG29&lt;=0.6,"Moderado",IF(AG29&lt;=0.8,"Mayor","Catastrófico"))))),"")</f>
        <v>Moderado</v>
      </c>
      <c r="AG29" s="224">
        <f>MIN(AC29:AC30)</f>
        <v>0.6</v>
      </c>
      <c r="AH29" s="226"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268" t="s">
        <v>136</v>
      </c>
      <c r="AJ29" s="261"/>
      <c r="AK29" s="115" t="s">
        <v>220</v>
      </c>
      <c r="AL29" s="357" t="s">
        <v>221</v>
      </c>
      <c r="AM29" s="209" t="s">
        <v>181</v>
      </c>
      <c r="AN29" s="357" t="s">
        <v>222</v>
      </c>
      <c r="AO29" s="209" t="s">
        <v>223</v>
      </c>
      <c r="AP29" s="88"/>
      <c r="AQ29" s="88"/>
      <c r="AR29" s="88"/>
      <c r="AS29" s="88"/>
      <c r="AT29" s="88"/>
      <c r="AU29" s="88"/>
      <c r="AV29" s="88"/>
      <c r="AW29" s="88"/>
      <c r="AX29" s="88"/>
      <c r="AY29" s="88"/>
      <c r="AZ29" s="88"/>
    </row>
    <row r="30" spans="1:52" ht="125.25" customHeight="1">
      <c r="A30" s="273"/>
      <c r="B30" s="242"/>
      <c r="C30" s="243"/>
      <c r="D30" s="243"/>
      <c r="E30" s="243"/>
      <c r="F30" s="243"/>
      <c r="G30" s="242"/>
      <c r="H30" s="112" t="s">
        <v>224</v>
      </c>
      <c r="I30" s="245"/>
      <c r="J30" s="223"/>
      <c r="K30" s="220"/>
      <c r="L30" s="223"/>
      <c r="M30" s="220"/>
      <c r="N30" s="221"/>
      <c r="O30" s="81">
        <v>2</v>
      </c>
      <c r="P30" s="114" t="s">
        <v>225</v>
      </c>
      <c r="Q30" s="81" t="str">
        <f t="shared" ref="Q30" si="8">IF(OR(R30="Preventivo",R30="Detectivo"),"Probabilidad",IF(R30="Correctivo","Impacto",""))</f>
        <v>Probabilidad</v>
      </c>
      <c r="R30" s="82" t="s">
        <v>144</v>
      </c>
      <c r="S30" s="82" t="s">
        <v>131</v>
      </c>
      <c r="T30" s="80" t="str">
        <f>IF(AND(R30="Preventivo",S30="Automático"),"50%",IF(AND(R30="Preventivo",S30="Manual"),"40%",IF(AND(R30="Detectivo",S30="Automático"),"40%",IF(AND(R30="Detectivo",S30="Manual"),"30%",IF(AND(R30="Correctivo",S30="Automático"),"35%",IF(AND(R30="Correctivo",S30="Manual"),"25%",""))))))</f>
        <v>40%</v>
      </c>
      <c r="U30" s="82" t="s">
        <v>145</v>
      </c>
      <c r="V30" s="82" t="s">
        <v>133</v>
      </c>
      <c r="W30" s="82" t="s">
        <v>134</v>
      </c>
      <c r="X30" s="87" t="s">
        <v>226</v>
      </c>
      <c r="Y30" s="86">
        <f>IFERROR(IF(AND(Q29="Probabilidad",Q30="Probabilidad"),(AA29-(+AA29*T30)),IF(Q30="Probabilidad",(K29-(+K29*T30)),IF(Q30="Impacto",AA29,""))),"")</f>
        <v>0.14399999999999999</v>
      </c>
      <c r="Z30" s="85" t="str">
        <f>IFERROR(IF(Y30="","",IF(Y30&lt;=0.2,"Muy Baja",IF(Y30&lt;=0.4,"Baja",IF(Y30&lt;=0.6,"Media",IF(Y30&lt;=0.8,"Alta","Muy Alta"))))),"")</f>
        <v>Muy Baja</v>
      </c>
      <c r="AA30" s="80">
        <f t="shared" si="5"/>
        <v>0.14399999999999999</v>
      </c>
      <c r="AB30" s="85" t="str">
        <f t="shared" si="6"/>
        <v>Moderado</v>
      </c>
      <c r="AC30" s="80">
        <f>IFERROR(IF(AND(Q29="Impacto",Q30="Impacto"),(AC29-(+AC29*T30)),IF(Q30="Impacto",($M$15-(+$M$15*T30)),IF(Q30="Probabilidad",AC29,""))),"")</f>
        <v>0.6</v>
      </c>
      <c r="AD30" s="223"/>
      <c r="AE30" s="225"/>
      <c r="AF30" s="223"/>
      <c r="AG30" s="225"/>
      <c r="AH30" s="227"/>
      <c r="AI30" s="269"/>
      <c r="AJ30" s="261"/>
      <c r="AK30" s="116"/>
      <c r="AL30" s="257"/>
      <c r="AM30" s="257"/>
      <c r="AN30" s="257"/>
      <c r="AO30" s="257"/>
      <c r="AP30" s="88"/>
      <c r="AQ30" s="88"/>
      <c r="AR30" s="88"/>
      <c r="AS30" s="88"/>
      <c r="AT30" s="88"/>
      <c r="AU30" s="88"/>
      <c r="AV30" s="88"/>
      <c r="AW30" s="88"/>
      <c r="AX30" s="88"/>
      <c r="AY30" s="88"/>
      <c r="AZ30" s="88"/>
    </row>
    <row r="31" spans="1:52" ht="55.9" customHeight="1">
      <c r="A31" s="273" t="s">
        <v>227</v>
      </c>
      <c r="B31" s="238" t="s">
        <v>212</v>
      </c>
      <c r="C31" s="238" t="s">
        <v>213</v>
      </c>
      <c r="D31" s="238" t="s">
        <v>228</v>
      </c>
      <c r="E31" s="238" t="s">
        <v>229</v>
      </c>
      <c r="F31" s="240" t="s">
        <v>230</v>
      </c>
      <c r="G31" s="238" t="s">
        <v>231</v>
      </c>
      <c r="H31" s="305" t="s">
        <v>232</v>
      </c>
      <c r="I31" s="244" t="s">
        <v>233</v>
      </c>
      <c r="J31" s="222" t="s">
        <v>173</v>
      </c>
      <c r="K31" s="246">
        <f t="shared" ref="K31" si="9">IF(J31="","",IF(J31="Muy Baja",0.2,IF(J31="Baja",0.4,IF(J31="Media",0.6,IF(J31="Alta",0.8,IF(J31="Muy Alta",1,))))))</f>
        <v>0.4</v>
      </c>
      <c r="L31" s="222" t="s">
        <v>234</v>
      </c>
      <c r="M31" s="246">
        <f t="shared" ref="M31" si="10">IF(L31="","",IF(L31="Leve",0.2,IF(L31="Menor",0.4,IF(L31="Moderado",0.6,IF(L31="Mayor",0.8,IF(L31="Catastrófico",1,))))))</f>
        <v>0.8</v>
      </c>
      <c r="N31" s="226" t="str">
        <f t="shared" ref="N31" si="11">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81" t="s">
        <v>235</v>
      </c>
      <c r="P31" s="113" t="s">
        <v>236</v>
      </c>
      <c r="Q31" s="81" t="str">
        <f>IF(OR(R31="Preventivo",R31="Detectivo"),"Probabilidad",IF(R31="Correctivo","Impacto",""))</f>
        <v>Probabilidad</v>
      </c>
      <c r="R31" s="82" t="s">
        <v>159</v>
      </c>
      <c r="S31" s="82" t="s">
        <v>131</v>
      </c>
      <c r="T31" s="80" t="str">
        <f>IF(AND(R31="Preventivo",S31="Automático"),"50%",IF(AND(R31="Preventivo",S31="Manual"),"40%",IF(AND(R31="Detectivo",S31="Automático"),"40%",IF(AND(R31="Detectivo",S31="Manual"),"30%",IF(AND(R31="Correctivo",S31="Automático"),"35%",IF(AND(R31="Correctivo",S31="Manual"),"25%",""))))))</f>
        <v>30%</v>
      </c>
      <c r="U31" s="82" t="s">
        <v>145</v>
      </c>
      <c r="V31" s="82" t="s">
        <v>133</v>
      </c>
      <c r="W31" s="82" t="s">
        <v>134</v>
      </c>
      <c r="X31" s="117" t="s">
        <v>237</v>
      </c>
      <c r="Y31" s="86">
        <f>IFERROR(IF(Q31="Probabilidad",(K31-(+K31*T31)),IF(Q31="Impacto",K31,"")),"")</f>
        <v>0.28000000000000003</v>
      </c>
      <c r="Z31" s="85" t="str">
        <f t="shared" ref="Z31:Z34" si="12">IFERROR(IF(Y31="","",IF(Y31&lt;=0.2,"Muy Baja",IF(Y31&lt;=0.4,"Baja",IF(Y31&lt;=0.6,"Media",IF(Y31&lt;=0.8,"Alta","Muy Alta"))))),"")</f>
        <v>Baja</v>
      </c>
      <c r="AA31" s="80">
        <f>+Y31</f>
        <v>0.28000000000000003</v>
      </c>
      <c r="AB31" s="85" t="str">
        <f>IFERROR(IF(AC31="","",IF(AC31&lt;=0.2,"Leve",IF(AC31&lt;=0.4,"Menor",IF(AC31&lt;=0.6,"Moderado",IF(AC31&lt;=0.8,"Mayor","Catastrófico"))))),"")</f>
        <v>Mayor</v>
      </c>
      <c r="AC31" s="80">
        <f>IFERROR(IF(Q31="Impacto",(M31-(+M31*T31)),IF(Q31="Probabilidad",M31,"")),"")</f>
        <v>0.8</v>
      </c>
      <c r="AD31" s="222" t="str">
        <f>IFERROR(IF(AE31=0,"",IF(AND(AE31&gt;0,AE31&lt;=0.2),"Muy Baja",IF(AE31&lt;=0.4,"Baja",IF(AE31&lt;=0.6,"Media",IF(AE31&lt;=0.8,"Alta","Muy Alta"))))),"")</f>
        <v>Muy Baja</v>
      </c>
      <c r="AE31" s="224">
        <f>MIN(Y31:Y34)</f>
        <v>0.1008</v>
      </c>
      <c r="AF31" s="222" t="str">
        <f>IFERROR(IF(AG31=0,"",IF(AND(AG31&gt;0,AG31&lt;=0.2),"Leve",IF(AG31&lt;=0.4,"Menor",IF(AG31&lt;=0.6,"Moderado",IF(AG31&lt;=0.8,"Mayor","Catastrófico"))))),"")</f>
        <v>Moderado</v>
      </c>
      <c r="AG31" s="224">
        <f>MIN(AC31:AC34)</f>
        <v>0.60000000000000009</v>
      </c>
      <c r="AH31" s="226"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Moderado</v>
      </c>
      <c r="AI31" s="268" t="s">
        <v>136</v>
      </c>
      <c r="AJ31" s="118"/>
      <c r="AK31" s="116"/>
      <c r="AL31" s="357" t="s">
        <v>238</v>
      </c>
      <c r="AM31" s="209" t="s">
        <v>181</v>
      </c>
      <c r="AN31" s="357" t="s">
        <v>239</v>
      </c>
      <c r="AO31" s="209" t="s">
        <v>240</v>
      </c>
      <c r="AP31" s="88"/>
      <c r="AQ31" s="88"/>
      <c r="AR31" s="88"/>
      <c r="AS31" s="88"/>
      <c r="AT31" s="88"/>
      <c r="AU31" s="88"/>
      <c r="AV31" s="88"/>
      <c r="AW31" s="88"/>
      <c r="AX31" s="88"/>
      <c r="AY31" s="88"/>
      <c r="AZ31" s="88"/>
    </row>
    <row r="32" spans="1:52" ht="55.9" customHeight="1">
      <c r="A32" s="273"/>
      <c r="B32" s="239"/>
      <c r="C32" s="239"/>
      <c r="D32" s="239"/>
      <c r="E32" s="239"/>
      <c r="F32" s="241"/>
      <c r="G32" s="239"/>
      <c r="H32" s="306"/>
      <c r="I32" s="245"/>
      <c r="J32" s="223"/>
      <c r="K32" s="247"/>
      <c r="L32" s="223"/>
      <c r="M32" s="247"/>
      <c r="N32" s="227"/>
      <c r="O32" s="81" t="s">
        <v>241</v>
      </c>
      <c r="P32" s="113" t="s">
        <v>242</v>
      </c>
      <c r="Q32" s="81" t="str">
        <f>IF(OR(R32="Preventivo",R32="Detectivo"),"Probabilidad",IF(R32="Correctivo","Impacto",""))</f>
        <v>Probabilidad</v>
      </c>
      <c r="R32" s="82" t="s">
        <v>144</v>
      </c>
      <c r="S32" s="82" t="s">
        <v>131</v>
      </c>
      <c r="T32" s="80" t="str">
        <f>IF(AND(R32="Preventivo",S32="Automático"),"50%",IF(AND(R32="Preventivo",S32="Manual"),"40%",IF(AND(R32="Detectivo",S32="Automático"),"40%",IF(AND(R32="Detectivo",S32="Manual"),"30%",IF(AND(R32="Correctivo",S32="Automático"),"35%",IF(AND(R32="Correctivo",S32="Manual"),"25%",""))))))</f>
        <v>40%</v>
      </c>
      <c r="U32" s="82" t="s">
        <v>145</v>
      </c>
      <c r="V32" s="82" t="s">
        <v>133</v>
      </c>
      <c r="W32" s="82" t="s">
        <v>134</v>
      </c>
      <c r="X32" s="113" t="s">
        <v>243</v>
      </c>
      <c r="Y32" s="86">
        <f>IFERROR(IF(AND(Q31="Probabilidad",Q32="Probabilidad"),(AA31-(+AA31*T32)),IF(Q32="Probabilidad",(K31-(+K31*T32)),IF(Q32="Impacto",AA31,""))),"")</f>
        <v>0.16800000000000001</v>
      </c>
      <c r="Z32" s="85" t="str">
        <f t="shared" si="12"/>
        <v>Muy Baja</v>
      </c>
      <c r="AA32" s="80">
        <f t="shared" ref="AA32:AA34" si="13">+Y32</f>
        <v>0.16800000000000001</v>
      </c>
      <c r="AB32" s="85" t="str">
        <f t="shared" ref="AB32:AB34" si="14">IFERROR(IF(AC32="","",IF(AC32&lt;=0.2,"Leve",IF(AC32&lt;=0.4,"Menor",IF(AC32&lt;=0.6,"Moderado",IF(AC32&lt;=0.8,"Mayor","Catastrófico"))))),"")</f>
        <v>Mayor</v>
      </c>
      <c r="AC32" s="80">
        <f>IFERROR(IF(AND(Q31="Impacto",Q32="Impacto"),(AC31-(+AC31*T32)),IF(Q32="Impacto",($M$15-(+$M$15*T32)),IF(Q32="Probabilidad",AC31,""))),"")</f>
        <v>0.8</v>
      </c>
      <c r="AD32" s="223"/>
      <c r="AE32" s="225"/>
      <c r="AF32" s="223"/>
      <c r="AG32" s="225"/>
      <c r="AH32" s="227"/>
      <c r="AI32" s="269"/>
      <c r="AJ32" s="118"/>
      <c r="AK32" s="116"/>
      <c r="AL32" s="210"/>
      <c r="AM32" s="210"/>
      <c r="AN32" s="210"/>
      <c r="AO32" s="210"/>
      <c r="AP32" s="88"/>
      <c r="AQ32" s="88"/>
      <c r="AR32" s="88"/>
      <c r="AS32" s="88"/>
      <c r="AT32" s="88"/>
      <c r="AU32" s="88"/>
      <c r="AV32" s="88"/>
      <c r="AW32" s="88"/>
      <c r="AX32" s="88"/>
      <c r="AY32" s="88"/>
      <c r="AZ32" s="88"/>
    </row>
    <row r="33" spans="1:52" ht="96" customHeight="1">
      <c r="A33" s="273"/>
      <c r="B33" s="239"/>
      <c r="C33" s="239"/>
      <c r="D33" s="239"/>
      <c r="E33" s="239"/>
      <c r="F33" s="241"/>
      <c r="G33" s="239"/>
      <c r="H33" s="107" t="s">
        <v>244</v>
      </c>
      <c r="I33" s="245"/>
      <c r="J33" s="223"/>
      <c r="K33" s="247"/>
      <c r="L33" s="223"/>
      <c r="M33" s="247"/>
      <c r="N33" s="227"/>
      <c r="O33" s="81">
        <v>2</v>
      </c>
      <c r="P33" s="113" t="s">
        <v>245</v>
      </c>
      <c r="Q33" s="81" t="str">
        <f>IF(OR(R33="Preventivo",R33="Detectivo"),"Probabilidad",IF(R33="Correctivo","Impacto",""))</f>
        <v>Probabilidad</v>
      </c>
      <c r="R33" s="82" t="s">
        <v>144</v>
      </c>
      <c r="S33" s="82" t="s">
        <v>131</v>
      </c>
      <c r="T33" s="80" t="str">
        <f t="shared" ref="T33:T34" si="15">IF(AND(R33="Preventivo",S33="Automático"),"50%",IF(AND(R33="Preventivo",S33="Manual"),"40%",IF(AND(R33="Detectivo",S33="Automático"),"40%",IF(AND(R33="Detectivo",S33="Manual"),"30%",IF(AND(R33="Correctivo",S33="Automático"),"35%",IF(AND(R33="Correctivo",S33="Manual"),"25%",""))))))</f>
        <v>40%</v>
      </c>
      <c r="U33" s="82" t="s">
        <v>132</v>
      </c>
      <c r="V33" s="82" t="s">
        <v>133</v>
      </c>
      <c r="W33" s="82" t="s">
        <v>134</v>
      </c>
      <c r="X33" s="108" t="s">
        <v>246</v>
      </c>
      <c r="Y33" s="86">
        <f>IFERROR(IF(AND(Q32="Probabilidad",Q33="Probabilidad"),(AA32-(+AA32*T33)),IF(AND(Q32="Impacto",Q33="Probabilidad"),(AA31-(+AA31*T33)),IF(Q33="Impacto",AA32,""))),"")</f>
        <v>0.1008</v>
      </c>
      <c r="Z33" s="85" t="str">
        <f t="shared" si="12"/>
        <v>Muy Baja</v>
      </c>
      <c r="AA33" s="80">
        <f t="shared" si="13"/>
        <v>0.1008</v>
      </c>
      <c r="AB33" s="85" t="str">
        <f t="shared" si="14"/>
        <v>Mayor</v>
      </c>
      <c r="AC33" s="80">
        <f>IFERROR(IF(AND(Q32="Impacto",Q33="Impacto"),(AC32-(+AC32*T33)),IF(AND(Q32="Probabilidad",Q33="Impacto"),(AC31-(+AC31*T33)),IF(Q33="Probabilidad",AC32,""))),"")</f>
        <v>0.8</v>
      </c>
      <c r="AD33" s="223"/>
      <c r="AE33" s="225"/>
      <c r="AF33" s="223"/>
      <c r="AG33" s="225"/>
      <c r="AH33" s="227"/>
      <c r="AI33" s="269"/>
      <c r="AJ33" s="118" t="s">
        <v>247</v>
      </c>
      <c r="AK33" s="116"/>
      <c r="AL33" s="210"/>
      <c r="AM33" s="210"/>
      <c r="AN33" s="210"/>
      <c r="AO33" s="210"/>
      <c r="AP33" s="88"/>
      <c r="AQ33" s="88"/>
      <c r="AR33" s="88"/>
      <c r="AS33" s="88"/>
      <c r="AT33" s="88"/>
      <c r="AU33" s="88"/>
      <c r="AV33" s="88"/>
      <c r="AW33" s="88"/>
      <c r="AX33" s="88"/>
      <c r="AY33" s="88"/>
      <c r="AZ33" s="88"/>
    </row>
    <row r="34" spans="1:52" ht="102.6" customHeight="1">
      <c r="A34" s="273"/>
      <c r="B34" s="239"/>
      <c r="C34" s="239"/>
      <c r="D34" s="239"/>
      <c r="E34" s="239"/>
      <c r="F34" s="241"/>
      <c r="G34" s="239"/>
      <c r="I34" s="245"/>
      <c r="J34" s="249"/>
      <c r="K34" s="248"/>
      <c r="L34" s="249"/>
      <c r="M34" s="248"/>
      <c r="N34" s="250"/>
      <c r="O34" s="81">
        <v>3</v>
      </c>
      <c r="P34" s="110" t="s">
        <v>248</v>
      </c>
      <c r="Q34" s="81" t="str">
        <f>IF(OR(R34="Preventivo",R34="Detectivo"),"Probabilidad",IF(R34="Correctivo","Impacto",""))</f>
        <v>Impacto</v>
      </c>
      <c r="R34" s="82" t="s">
        <v>130</v>
      </c>
      <c r="S34" s="82" t="s">
        <v>131</v>
      </c>
      <c r="T34" s="80" t="str">
        <f t="shared" si="15"/>
        <v>25%</v>
      </c>
      <c r="U34" s="82" t="s">
        <v>145</v>
      </c>
      <c r="V34" s="82" t="s">
        <v>133</v>
      </c>
      <c r="W34" s="82" t="s">
        <v>134</v>
      </c>
      <c r="X34" s="119" t="s">
        <v>249</v>
      </c>
      <c r="Y34" s="86">
        <f>IFERROR(IF(AND(Q33="Probabilidad",Q34="Probabilidad"),(AA33-(+AA33*T34)),IF(AND(Q33="Impacto",Q34="Probabilidad"),(AA32-(+AA32*T34)),IF(Q34="Impacto",AA33,""))),"")</f>
        <v>0.1008</v>
      </c>
      <c r="Z34" s="85" t="str">
        <f t="shared" si="12"/>
        <v>Muy Baja</v>
      </c>
      <c r="AA34" s="80">
        <f t="shared" si="13"/>
        <v>0.1008</v>
      </c>
      <c r="AB34" s="85" t="str">
        <f t="shared" si="14"/>
        <v>Moderado</v>
      </c>
      <c r="AC34" s="80">
        <f>IFERROR(IF(AND(Q33="Impacto",Q34="Impacto"),(AC33-(+AC33*T34)),IF(AND(Q33="Probabilidad",Q34="Impacto"),(AC32-(+AC32*T34)),IF(Q34="Probabilidad",AC33,""))),"")</f>
        <v>0.60000000000000009</v>
      </c>
      <c r="AD34" s="223"/>
      <c r="AE34" s="225"/>
      <c r="AF34" s="223"/>
      <c r="AG34" s="225"/>
      <c r="AH34" s="227"/>
      <c r="AI34" s="269"/>
      <c r="AJ34" s="118"/>
      <c r="AK34" s="116"/>
      <c r="AL34" s="257"/>
      <c r="AM34" s="257"/>
      <c r="AN34" s="257"/>
      <c r="AO34" s="257"/>
      <c r="AP34" s="88"/>
      <c r="AQ34" s="88"/>
      <c r="AR34" s="88"/>
      <c r="AS34" s="88"/>
      <c r="AT34" s="88"/>
      <c r="AU34" s="88"/>
      <c r="AV34" s="88"/>
      <c r="AW34" s="88"/>
      <c r="AX34" s="88"/>
      <c r="AY34" s="88"/>
      <c r="AZ34" s="88"/>
    </row>
    <row r="35" spans="1:52" ht="63.75" customHeight="1">
      <c r="A35" s="273" t="s">
        <v>250</v>
      </c>
      <c r="B35" s="242" t="s">
        <v>251</v>
      </c>
      <c r="C35" s="238" t="s">
        <v>252</v>
      </c>
      <c r="D35" s="238" t="s">
        <v>253</v>
      </c>
      <c r="E35" s="238" t="s">
        <v>254</v>
      </c>
      <c r="F35" s="240" t="s">
        <v>255</v>
      </c>
      <c r="G35" s="238" t="s">
        <v>256</v>
      </c>
      <c r="H35" s="112" t="s">
        <v>257</v>
      </c>
      <c r="I35" s="244" t="s">
        <v>199</v>
      </c>
      <c r="J35" s="222" t="s">
        <v>127</v>
      </c>
      <c r="K35" s="220">
        <f>IF(J35="","",IF(J35="Muy Baja",0.2,IF(J35="Baja",0.4,IF(J35="Media",0.6,IF(J35="Alta",0.8,IF(J35="Muy Alta",1,))))))</f>
        <v>0.6</v>
      </c>
      <c r="L35" s="222" t="s">
        <v>258</v>
      </c>
      <c r="M35" s="220">
        <f>IF(L35="","",IF(L35="Leve",0.2,IF(L35="Menor",0.4,IF(L35="Moderado",0.6,IF(L35="Mayor",0.8,IF(L35="Catastrófico",1,))))))</f>
        <v>0.8</v>
      </c>
      <c r="N35" s="221"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81">
        <v>1</v>
      </c>
      <c r="P35" s="114" t="s">
        <v>259</v>
      </c>
      <c r="Q35" s="81" t="str">
        <f t="shared" si="7"/>
        <v>Probabilidad</v>
      </c>
      <c r="R35" s="82" t="s">
        <v>159</v>
      </c>
      <c r="S35" s="82" t="s">
        <v>131</v>
      </c>
      <c r="T35" s="80" t="str">
        <f>IF(AND(R35="Preventivo",S35="Automático"),"50%",IF(AND(R35="Preventivo",S35="Manual"),"40%",IF(AND(R35="Detectivo",S35="Automático"),"40%",IF(AND(R35="Detectivo",S35="Manual"),"30%",IF(AND(R35="Correctivo",S35="Automático"),"35%",IF(AND(R35="Correctivo",S35="Manual"),"25%",""))))))</f>
        <v>30%</v>
      </c>
      <c r="U35" s="82" t="s">
        <v>145</v>
      </c>
      <c r="V35" s="82" t="s">
        <v>133</v>
      </c>
      <c r="W35" s="82" t="s">
        <v>134</v>
      </c>
      <c r="X35" s="87" t="s">
        <v>260</v>
      </c>
      <c r="Y35" s="86">
        <f>IFERROR(IF(Q35="Probabilidad",(K35-(+K35*T35)),IF(Q35="Impacto",K35,"")),"")</f>
        <v>0.42</v>
      </c>
      <c r="Z35" s="85" t="str">
        <f t="shared" ref="Z35:Z37" si="16">IFERROR(IF(Y35="","",IF(Y35&lt;=0.2,"Muy Baja",IF(Y35&lt;=0.4,"Baja",IF(Y35&lt;=0.6,"Media",IF(Y35&lt;=0.8,"Alta","Muy Alta"))))),"")</f>
        <v>Media</v>
      </c>
      <c r="AA35" s="80">
        <f t="shared" si="5"/>
        <v>0.42</v>
      </c>
      <c r="AB35" s="85" t="str">
        <f t="shared" si="6"/>
        <v>Mayor</v>
      </c>
      <c r="AC35" s="80">
        <f>IFERROR(IF(Q35="Impacto",(M35-(+M35*T35)),IF(Q35="Probabilidad",M35,"")),"")</f>
        <v>0.8</v>
      </c>
      <c r="AD35" s="222" t="str">
        <f>IFERROR(IF(AE35=0,"",IF(AND(AE35&gt;0,AE35&lt;=0.2),"Muy Baja",IF(AE35&lt;=0.4,"Baja",IF(AE35&lt;=0.6,"Media",IF(AE35&lt;=0.8,"Alta","Muy Alta"))))),"")</f>
        <v>Media</v>
      </c>
      <c r="AE35" s="224">
        <f>MIN(Y35:Y38)</f>
        <v>0.42</v>
      </c>
      <c r="AF35" s="222" t="str">
        <f>IFERROR(IF(AG35=0,"",IF(AND(AG35&gt;0,AG35&lt;=0.2),"Leve",IF(AG35&lt;=0.4,"Menor",IF(AG35&lt;=0.6,"Moderado",IF(AG35&lt;=0.8,"Mayor","Catastrófico"))))),"")</f>
        <v>Moderado</v>
      </c>
      <c r="AG35" s="224">
        <f>MIN(AC35:AC38)</f>
        <v>0.44999999999999996</v>
      </c>
      <c r="AH35" s="226"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68" t="s">
        <v>136</v>
      </c>
      <c r="AJ35" s="261"/>
      <c r="AK35" s="265" t="s">
        <v>261</v>
      </c>
      <c r="AL35" s="266" t="s">
        <v>262</v>
      </c>
      <c r="AM35" s="209" t="s">
        <v>263</v>
      </c>
      <c r="AN35" s="266" t="s">
        <v>264</v>
      </c>
      <c r="AO35" s="209" t="s">
        <v>265</v>
      </c>
      <c r="AP35" s="88"/>
      <c r="AQ35" s="88"/>
      <c r="AR35" s="88"/>
      <c r="AS35" s="88"/>
      <c r="AT35" s="88"/>
      <c r="AU35" s="88"/>
      <c r="AV35" s="88"/>
      <c r="AW35" s="88"/>
      <c r="AX35" s="88"/>
      <c r="AY35" s="88"/>
      <c r="AZ35" s="88"/>
    </row>
    <row r="36" spans="1:52" ht="105" customHeight="1">
      <c r="A36" s="273"/>
      <c r="B36" s="242"/>
      <c r="C36" s="239"/>
      <c r="D36" s="239"/>
      <c r="E36" s="239"/>
      <c r="F36" s="241"/>
      <c r="G36" s="239"/>
      <c r="H36" s="112" t="s">
        <v>266</v>
      </c>
      <c r="I36" s="245"/>
      <c r="J36" s="223"/>
      <c r="K36" s="220"/>
      <c r="L36" s="223"/>
      <c r="M36" s="220"/>
      <c r="N36" s="221"/>
      <c r="O36" s="81">
        <v>2</v>
      </c>
      <c r="P36" s="114" t="s">
        <v>267</v>
      </c>
      <c r="Q36" s="81" t="str">
        <f t="shared" si="7"/>
        <v>Impacto</v>
      </c>
      <c r="R36" s="82" t="s">
        <v>130</v>
      </c>
      <c r="S36" s="82" t="s">
        <v>131</v>
      </c>
      <c r="T36" s="80" t="str">
        <f>IF(AND(R36="Preventivo",S36="Automático"),"50%",IF(AND(R36="Preventivo",S36="Manual"),"40%",IF(AND(R36="Detectivo",S36="Automático"),"40%",IF(AND(R36="Detectivo",S36="Manual"),"30%",IF(AND(R36="Correctivo",S36="Automático"),"35%",IF(AND(R36="Correctivo",S36="Manual"),"25%",""))))))</f>
        <v>25%</v>
      </c>
      <c r="U36" s="82" t="s">
        <v>145</v>
      </c>
      <c r="V36" s="82" t="s">
        <v>133</v>
      </c>
      <c r="W36" s="82" t="s">
        <v>134</v>
      </c>
      <c r="X36" s="87" t="s">
        <v>268</v>
      </c>
      <c r="Y36" s="86">
        <f>IFERROR(IF(AND(Q35="Probabilidad",Q36="Probabilidad"),(AA35-(+AA35*T36)),IF(Q36="Probabilidad",(K35-(+K35*T36)),IF(Q36="Impacto",AA35,""))),"")</f>
        <v>0.42</v>
      </c>
      <c r="Z36" s="85" t="str">
        <f t="shared" si="16"/>
        <v>Media</v>
      </c>
      <c r="AA36" s="80">
        <f t="shared" si="5"/>
        <v>0.42</v>
      </c>
      <c r="AB36" s="85" t="str">
        <f t="shared" si="6"/>
        <v>Moderado</v>
      </c>
      <c r="AC36" s="80">
        <f>IFERROR(IF(AND(Q35="Impacto",Q36="Impacto"),(AC35-(+AC35*T36)),IF(Q36="Impacto",($M$15-(+$M$15*T36)),IF(Q36="Probabilidad",AC35,""))),"")</f>
        <v>0.44999999999999996</v>
      </c>
      <c r="AD36" s="223"/>
      <c r="AE36" s="225"/>
      <c r="AF36" s="223"/>
      <c r="AG36" s="225"/>
      <c r="AH36" s="227"/>
      <c r="AI36" s="269"/>
      <c r="AJ36" s="261"/>
      <c r="AK36" s="265"/>
      <c r="AL36" s="350"/>
      <c r="AM36" s="210"/>
      <c r="AN36" s="350"/>
      <c r="AO36" s="210"/>
      <c r="AP36" s="88"/>
      <c r="AQ36" s="88"/>
      <c r="AR36" s="88"/>
      <c r="AS36" s="88"/>
      <c r="AT36" s="88"/>
      <c r="AU36" s="88"/>
      <c r="AV36" s="88"/>
      <c r="AW36" s="88"/>
      <c r="AX36" s="88"/>
      <c r="AY36" s="88"/>
      <c r="AZ36" s="88"/>
    </row>
    <row r="37" spans="1:52" ht="86.25" customHeight="1">
      <c r="A37" s="273"/>
      <c r="B37" s="242"/>
      <c r="C37" s="239"/>
      <c r="D37" s="239"/>
      <c r="E37" s="239"/>
      <c r="F37" s="241"/>
      <c r="G37" s="239"/>
      <c r="H37" s="112" t="s">
        <v>269</v>
      </c>
      <c r="I37" s="245"/>
      <c r="J37" s="223"/>
      <c r="K37" s="220"/>
      <c r="L37" s="223"/>
      <c r="M37" s="220"/>
      <c r="N37" s="221"/>
      <c r="O37" s="81">
        <v>3</v>
      </c>
      <c r="P37" s="114" t="s">
        <v>270</v>
      </c>
      <c r="Q37" s="81" t="str">
        <f t="shared" si="7"/>
        <v/>
      </c>
      <c r="R37" s="82" t="s">
        <v>64</v>
      </c>
      <c r="S37" s="82" t="s">
        <v>64</v>
      </c>
      <c r="T37" s="80" t="s">
        <v>163</v>
      </c>
      <c r="U37" s="82" t="s">
        <v>64</v>
      </c>
      <c r="V37" s="82" t="s">
        <v>64</v>
      </c>
      <c r="W37" s="82" t="s">
        <v>64</v>
      </c>
      <c r="X37" s="87" t="s">
        <v>64</v>
      </c>
      <c r="Y37" s="86">
        <f>IFERROR(IF(AND(Q36="Probabilidad",Q37="Probabilidad"),(AA36-(+AA36*T37)),IF(AND(Q36="Impacto",Q37="Probabilidad"),(AA35-(+AA35*T37)),IF(Q37="",AA36,""))),"")</f>
        <v>0.42</v>
      </c>
      <c r="Z37" s="85" t="str">
        <f t="shared" si="16"/>
        <v>Media</v>
      </c>
      <c r="AA37" s="80">
        <f t="shared" si="5"/>
        <v>0.42</v>
      </c>
      <c r="AB37" s="85" t="str">
        <f t="shared" si="6"/>
        <v>Moderado</v>
      </c>
      <c r="AC37" s="80">
        <f>IFERROR(IF(AND(Q36="Impacto",Q37="Impacto"),(AC36-(+AC36*T37)),IF(AND(Q36="Probabilidad",Q37="Impacto"),(AC35-(+AC35*T37)),IF(Q37="",AC36,""))),"")</f>
        <v>0.44999999999999996</v>
      </c>
      <c r="AD37" s="223"/>
      <c r="AE37" s="225"/>
      <c r="AF37" s="223"/>
      <c r="AG37" s="225"/>
      <c r="AH37" s="227"/>
      <c r="AI37" s="269"/>
      <c r="AJ37" s="261"/>
      <c r="AK37" s="265"/>
      <c r="AL37" s="350"/>
      <c r="AM37" s="210"/>
      <c r="AN37" s="350"/>
      <c r="AO37" s="210"/>
      <c r="AP37" s="88"/>
      <c r="AQ37" s="88"/>
      <c r="AR37" s="88"/>
      <c r="AS37" s="88"/>
      <c r="AT37" s="88"/>
      <c r="AU37" s="88"/>
      <c r="AV37" s="88"/>
      <c r="AW37" s="88"/>
      <c r="AX37" s="88"/>
      <c r="AY37" s="88"/>
      <c r="AZ37" s="88"/>
    </row>
    <row r="38" spans="1:52" ht="86.25" customHeight="1">
      <c r="A38" s="273"/>
      <c r="B38" s="242"/>
      <c r="C38" s="264"/>
      <c r="D38" s="264"/>
      <c r="E38" s="264"/>
      <c r="F38" s="282"/>
      <c r="G38" s="264"/>
      <c r="H38" s="112" t="s">
        <v>271</v>
      </c>
      <c r="I38" s="245"/>
      <c r="J38" s="223"/>
      <c r="K38" s="220"/>
      <c r="L38" s="223"/>
      <c r="M38" s="220"/>
      <c r="N38" s="221"/>
      <c r="O38" s="81">
        <v>4</v>
      </c>
      <c r="P38" s="114" t="s">
        <v>272</v>
      </c>
      <c r="Q38" s="81" t="str">
        <f>IF(OR(R38="Preventivo",R38="Detectivo"),"Probabilidad",IF(R38="Correctivo","Impacto",""))</f>
        <v/>
      </c>
      <c r="R38" s="82" t="s">
        <v>64</v>
      </c>
      <c r="S38" s="82" t="s">
        <v>64</v>
      </c>
      <c r="T38" s="80" t="s">
        <v>163</v>
      </c>
      <c r="U38" s="82" t="s">
        <v>64</v>
      </c>
      <c r="V38" s="82" t="s">
        <v>64</v>
      </c>
      <c r="W38" s="82" t="s">
        <v>64</v>
      </c>
      <c r="X38" s="87" t="s">
        <v>64</v>
      </c>
      <c r="Y38" s="86">
        <f>IFERROR(IF(AND(Q37="Probabilidad",Q38="Probabilidad"),(AA37-(+AA37*T38)),IF(AND(Q37="Impacto",Q38="Probabilidad"),(AA36-(+AA36*T38)),IF(Q38="",AA37,""))),"")</f>
        <v>0.42</v>
      </c>
      <c r="Z38" s="85" t="str">
        <f t="shared" ref="Z38" si="17">IFERROR(IF(Y38="","",IF(Y38&lt;=0.2,"Muy Baja",IF(Y38&lt;=0.4,"Baja",IF(Y38&lt;=0.6,"Media",IF(Y38&lt;=0.8,"Alta","Muy Alta"))))),"")</f>
        <v>Media</v>
      </c>
      <c r="AA38" s="80">
        <f t="shared" ref="AA38" si="18">+Y38</f>
        <v>0.42</v>
      </c>
      <c r="AB38" s="85" t="str">
        <f t="shared" ref="AB38" si="19">IFERROR(IF(AC38="","",IF(AC38&lt;=0.2,"Leve",IF(AC38&lt;=0.4,"Menor",IF(AC38&lt;=0.6,"Moderado",IF(AC38&lt;=0.8,"Mayor","Catastrófico"))))),"")</f>
        <v>Moderado</v>
      </c>
      <c r="AC38" s="80">
        <f>IFERROR(IF(AND(Q37="Impacto",Q38="Impacto"),(AC37-(+AC37*T38)),IF(AND(Q37="Probabilidad",Q38="Impacto"),(AC36-(+AC36*T38)),IF(Q38="",AC37,""))),"")</f>
        <v>0.44999999999999996</v>
      </c>
      <c r="AD38" s="223"/>
      <c r="AE38" s="225"/>
      <c r="AF38" s="223"/>
      <c r="AG38" s="225"/>
      <c r="AH38" s="227"/>
      <c r="AI38" s="269"/>
      <c r="AJ38" s="261"/>
      <c r="AK38" s="265"/>
      <c r="AL38" s="351"/>
      <c r="AM38" s="257"/>
      <c r="AN38" s="351"/>
      <c r="AO38" s="257"/>
      <c r="AP38" s="88"/>
      <c r="AQ38" s="88"/>
      <c r="AR38" s="88"/>
      <c r="AS38" s="88"/>
      <c r="AT38" s="88"/>
      <c r="AU38" s="88"/>
      <c r="AV38" s="88"/>
      <c r="AW38" s="88"/>
      <c r="AX38" s="88"/>
      <c r="AY38" s="88"/>
      <c r="AZ38" s="88"/>
    </row>
    <row r="39" spans="1:52" ht="157.69999999999999" customHeight="1">
      <c r="A39" s="268" t="s">
        <v>273</v>
      </c>
      <c r="B39" s="300" t="s">
        <v>274</v>
      </c>
      <c r="C39" s="240" t="s">
        <v>275</v>
      </c>
      <c r="D39" s="238" t="s">
        <v>276</v>
      </c>
      <c r="E39" s="238" t="s">
        <v>277</v>
      </c>
      <c r="F39" s="240" t="s">
        <v>278</v>
      </c>
      <c r="G39" s="238" t="s">
        <v>279</v>
      </c>
      <c r="H39" s="110" t="s">
        <v>280</v>
      </c>
      <c r="I39" s="244" t="s">
        <v>126</v>
      </c>
      <c r="J39" s="222" t="s">
        <v>127</v>
      </c>
      <c r="K39" s="220">
        <f>IF(J39="","",IF(J39="Muy Baja",0.2,IF(J39="Baja",0.4,IF(J39="Media",0.6,IF(J39="Alta",0.8,IF(J39="Muy Alta",1,))))))</f>
        <v>0.6</v>
      </c>
      <c r="L39" s="222" t="s">
        <v>234</v>
      </c>
      <c r="M39" s="220">
        <f>IF(L39="","",IF(L39="Leve",0.2,IF(L39="Menor",0.4,IF(L39="Moderado",0.6,IF(L39="Mayor",0.8,IF(L39="Catastrófico",1,))))))</f>
        <v>0.8</v>
      </c>
      <c r="N39" s="221"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81">
        <v>1</v>
      </c>
      <c r="P39" s="110" t="s">
        <v>281</v>
      </c>
      <c r="Q39" s="81" t="str">
        <f t="shared" ref="Q39:Q51" si="20">IF(OR(R39="Preventivo",R39="Detectivo"),"Probabilidad",IF(R39="Correctivo","Impacto",""))</f>
        <v>Probabilidad</v>
      </c>
      <c r="R39" s="82" t="s">
        <v>144</v>
      </c>
      <c r="S39" s="82" t="s">
        <v>131</v>
      </c>
      <c r="T39" s="80" t="str">
        <f t="shared" ref="T39:T59" si="21">IF(AND(R39="Preventivo",S39="Automático"),"50%",IF(AND(R39="Preventivo",S39="Manual"),"40%",IF(AND(R39="Detectivo",S39="Automático"),"40%",IF(AND(R39="Detectivo",S39="Manual"),"30%",IF(AND(R39="Correctivo",S39="Automático"),"35%",IF(AND(R39="Correctivo",S39="Manual"),"25%",""))))))</f>
        <v>40%</v>
      </c>
      <c r="U39" s="82" t="s">
        <v>132</v>
      </c>
      <c r="V39" s="82" t="s">
        <v>133</v>
      </c>
      <c r="W39" s="82" t="s">
        <v>134</v>
      </c>
      <c r="X39" s="119" t="s">
        <v>282</v>
      </c>
      <c r="Y39" s="86">
        <f>IFERROR(IF(Q39="Probabilidad",(K39-(+K39*T39)),IF(Q39="Impacto",K39,"")),"")</f>
        <v>0.36</v>
      </c>
      <c r="Z39" s="85" t="str">
        <f t="shared" ref="Z39:Z55" si="22">IFERROR(IF(Y39="","",IF(Y39&lt;=0.2,"Muy Baja",IF(Y39&lt;=0.4,"Baja",IF(Y39&lt;=0.6,"Media",IF(Y39&lt;=0.8,"Alta","Muy Alta"))))),"")</f>
        <v>Baja</v>
      </c>
      <c r="AA39" s="80">
        <f t="shared" si="5"/>
        <v>0.36</v>
      </c>
      <c r="AB39" s="85" t="str">
        <f t="shared" si="6"/>
        <v>Mayor</v>
      </c>
      <c r="AC39" s="80">
        <f>IFERROR(IF(Q39="Impacto",(M39-(+M39*T39)),IF(Q39="Probabilidad",M39,"")),"")</f>
        <v>0.8</v>
      </c>
      <c r="AD39" s="222" t="str">
        <f>IFERROR(IF(AE39=0,"",IF(AND(AE39&gt;0,AE39&lt;=0.2),"Muy Baja",IF(AE39&lt;=0.4,"Baja",IF(AE39&lt;=0.6,"Media",IF(AE39&lt;=0.8,"Alta","Muy Alta"))))),"")</f>
        <v>Muy Baja</v>
      </c>
      <c r="AE39" s="224">
        <f>MIN(Y39:Y42)</f>
        <v>0.12959999999999999</v>
      </c>
      <c r="AF39" s="222" t="str">
        <f>IFERROR(IF(AG39=0,"",IF(AND(AG39&gt;0,AG39&lt;=0.2),"Leve",IF(AG39&lt;=0.4,"Menor",IF(AG39&lt;=0.6,"Moderado",IF(AG39&lt;=0.8,"Mayor","Catastrófico"))))),"")</f>
        <v>Moderado</v>
      </c>
      <c r="AG39" s="224">
        <f>MIN(AC39:AC42)</f>
        <v>0.60000000000000009</v>
      </c>
      <c r="AH39" s="226"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68" t="s">
        <v>136</v>
      </c>
      <c r="AJ39" s="238"/>
      <c r="AK39" s="265" t="s">
        <v>283</v>
      </c>
      <c r="AL39" s="208" t="s">
        <v>284</v>
      </c>
      <c r="AM39" s="208" t="s">
        <v>285</v>
      </c>
      <c r="AN39" s="208" t="s">
        <v>286</v>
      </c>
      <c r="AO39" s="208" t="s">
        <v>285</v>
      </c>
      <c r="AP39" s="88"/>
      <c r="AQ39" s="88"/>
      <c r="AR39" s="88"/>
      <c r="AS39" s="88"/>
      <c r="AT39" s="88"/>
      <c r="AU39" s="88"/>
      <c r="AV39" s="88"/>
      <c r="AW39" s="88"/>
      <c r="AX39" s="88"/>
      <c r="AY39" s="88"/>
      <c r="AZ39" s="88"/>
    </row>
    <row r="40" spans="1:52" ht="157.69999999999999" customHeight="1">
      <c r="A40" s="269"/>
      <c r="B40" s="275"/>
      <c r="C40" s="241"/>
      <c r="D40" s="239"/>
      <c r="E40" s="239"/>
      <c r="F40" s="241"/>
      <c r="G40" s="239"/>
      <c r="H40" s="110" t="s">
        <v>287</v>
      </c>
      <c r="I40" s="245"/>
      <c r="J40" s="223"/>
      <c r="K40" s="220"/>
      <c r="L40" s="223"/>
      <c r="M40" s="220"/>
      <c r="N40" s="221"/>
      <c r="O40" s="81" t="s">
        <v>241</v>
      </c>
      <c r="P40" s="120" t="s">
        <v>288</v>
      </c>
      <c r="Q40" s="81" t="str">
        <f t="shared" si="20"/>
        <v>Probabilidad</v>
      </c>
      <c r="R40" s="82" t="s">
        <v>144</v>
      </c>
      <c r="S40" s="82" t="s">
        <v>131</v>
      </c>
      <c r="T40" s="80" t="str">
        <f t="shared" si="21"/>
        <v>40%</v>
      </c>
      <c r="U40" s="82" t="s">
        <v>145</v>
      </c>
      <c r="V40" s="82" t="s">
        <v>133</v>
      </c>
      <c r="W40" s="82" t="s">
        <v>134</v>
      </c>
      <c r="X40" s="119" t="s">
        <v>289</v>
      </c>
      <c r="Y40" s="86">
        <f>IFERROR(IF(AND(Q39="Probabilidad",Q40="Probabilidad"),(AA39-(+AA39*T40)),IF(Q40="Probabilidad",(K39-(+K39*T40)),IF(Q40="Impacto",AA39,""))),"")</f>
        <v>0.216</v>
      </c>
      <c r="Z40" s="85" t="str">
        <f t="shared" si="22"/>
        <v>Baja</v>
      </c>
      <c r="AA40" s="80">
        <f t="shared" si="5"/>
        <v>0.216</v>
      </c>
      <c r="AB40" s="85" t="str">
        <f t="shared" si="6"/>
        <v>Mayor</v>
      </c>
      <c r="AC40" s="80">
        <f>IFERROR(IF(AND(Q39="Impacto",Q40="Impacto"),(AC39-(+AC39*T40)),IF(Q40="Impacto",($M$15-(+$M$15*T40)),IF(Q40="Probabilidad",AC39,""))),"")</f>
        <v>0.8</v>
      </c>
      <c r="AD40" s="223"/>
      <c r="AE40" s="225"/>
      <c r="AF40" s="223"/>
      <c r="AG40" s="225"/>
      <c r="AH40" s="227"/>
      <c r="AI40" s="269"/>
      <c r="AJ40" s="239"/>
      <c r="AK40" s="265"/>
      <c r="AL40" s="208"/>
      <c r="AM40" s="208"/>
      <c r="AN40" s="208"/>
      <c r="AO40" s="208"/>
      <c r="AP40" s="88"/>
      <c r="AQ40" s="88"/>
      <c r="AR40" s="88"/>
      <c r="AS40" s="88"/>
      <c r="AT40" s="88"/>
      <c r="AU40" s="88"/>
      <c r="AV40" s="88"/>
      <c r="AW40" s="88"/>
      <c r="AX40" s="88"/>
      <c r="AY40" s="88"/>
      <c r="AZ40" s="88"/>
    </row>
    <row r="41" spans="1:52" ht="157.69999999999999" customHeight="1">
      <c r="A41" s="269"/>
      <c r="B41" s="275"/>
      <c r="C41" s="241"/>
      <c r="D41" s="239"/>
      <c r="E41" s="239"/>
      <c r="F41" s="241"/>
      <c r="G41" s="239"/>
      <c r="H41" s="110" t="s">
        <v>290</v>
      </c>
      <c r="I41" s="245"/>
      <c r="J41" s="223"/>
      <c r="K41" s="220"/>
      <c r="L41" s="223"/>
      <c r="M41" s="220"/>
      <c r="N41" s="221"/>
      <c r="O41" s="81">
        <v>2</v>
      </c>
      <c r="P41" s="121" t="s">
        <v>291</v>
      </c>
      <c r="Q41" s="81" t="str">
        <f>IF(OR(R41="Preventivo",R41="Detectivo"),"Probabilidad",IF(R41="Correctivo","Impacto",""))</f>
        <v>Probabilidad</v>
      </c>
      <c r="R41" s="82" t="s">
        <v>144</v>
      </c>
      <c r="S41" s="82" t="s">
        <v>131</v>
      </c>
      <c r="T41" s="80" t="str">
        <f>IF(AND(R41="Preventivo",S41="Automático"),"50%",IF(AND(R41="Preventivo",S41="Manual"),"40%",IF(AND(R41="Detectivo",S41="Automático"),"40%",IF(AND(R41="Detectivo",S41="Manual"),"30%",IF(AND(R41="Correctivo",S41="Automático"),"35%",IF(AND(R41="Correctivo",S41="Manual"),"25%",""))))))</f>
        <v>40%</v>
      </c>
      <c r="U41" s="82" t="s">
        <v>132</v>
      </c>
      <c r="V41" s="82" t="s">
        <v>133</v>
      </c>
      <c r="W41" s="82" t="s">
        <v>134</v>
      </c>
      <c r="X41" s="119" t="s">
        <v>292</v>
      </c>
      <c r="Y41" s="86">
        <f>IFERROR(IF(AND(Q40="Probabilidad",Q41="Probabilidad"),(AA40-(+AA40*T41)),IF(AND(Q40="Impacto",Q41="Probabilidad"),(AA39-(+AA39*T41)),IF(Q41="Impacto",AA40,""))),"")</f>
        <v>0.12959999999999999</v>
      </c>
      <c r="Z41" s="85" t="str">
        <f t="shared" si="22"/>
        <v>Muy Baja</v>
      </c>
      <c r="AA41" s="80">
        <f t="shared" si="5"/>
        <v>0.12959999999999999</v>
      </c>
      <c r="AB41" s="85" t="str">
        <f t="shared" si="6"/>
        <v>Mayor</v>
      </c>
      <c r="AC41" s="80">
        <f>IFERROR(IF(AND(Q40="Impacto",Q41="Impacto"),(AC40-(+AC40*T41)),IF(AND(Q40="Probabilidad",Q41="Impacto"),(AC39-(+AC39*T41)),IF(Q41="Probabilidad",AC40,""))),"")</f>
        <v>0.8</v>
      </c>
      <c r="AD41" s="223"/>
      <c r="AE41" s="225"/>
      <c r="AF41" s="223"/>
      <c r="AG41" s="225"/>
      <c r="AH41" s="227"/>
      <c r="AI41" s="269"/>
      <c r="AJ41" s="239"/>
      <c r="AK41" s="265"/>
      <c r="AL41" s="208"/>
      <c r="AM41" s="208"/>
      <c r="AN41" s="208"/>
      <c r="AO41" s="208"/>
      <c r="AP41" s="88"/>
      <c r="AQ41" s="88"/>
      <c r="AR41" s="88"/>
      <c r="AS41" s="88"/>
      <c r="AT41" s="88"/>
      <c r="AU41" s="88"/>
      <c r="AV41" s="88"/>
      <c r="AW41" s="88"/>
      <c r="AX41" s="88"/>
      <c r="AY41" s="88"/>
      <c r="AZ41" s="88"/>
    </row>
    <row r="42" spans="1:52" ht="157.69999999999999" customHeight="1">
      <c r="A42" s="269"/>
      <c r="B42" s="276"/>
      <c r="C42" s="241"/>
      <c r="D42" s="239"/>
      <c r="E42" s="239"/>
      <c r="F42" s="241"/>
      <c r="G42" s="239"/>
      <c r="H42" s="110"/>
      <c r="I42" s="245"/>
      <c r="J42" s="223"/>
      <c r="K42" s="220"/>
      <c r="L42" s="223"/>
      <c r="M42" s="220"/>
      <c r="N42" s="221"/>
      <c r="O42" s="81">
        <v>3</v>
      </c>
      <c r="P42" s="121" t="s">
        <v>293</v>
      </c>
      <c r="Q42" s="81" t="str">
        <f t="shared" si="20"/>
        <v>Impacto</v>
      </c>
      <c r="R42" s="82" t="s">
        <v>130</v>
      </c>
      <c r="S42" s="82" t="s">
        <v>131</v>
      </c>
      <c r="T42" s="80" t="str">
        <f t="shared" si="21"/>
        <v>25%</v>
      </c>
      <c r="U42" s="82" t="s">
        <v>132</v>
      </c>
      <c r="V42" s="82" t="s">
        <v>133</v>
      </c>
      <c r="W42" s="82" t="s">
        <v>134</v>
      </c>
      <c r="X42" s="119" t="s">
        <v>294</v>
      </c>
      <c r="Y42" s="86">
        <f>IFERROR(IF(AND(Q41="Probabilidad",Q42="Probabilidad"),(AA41-(+AA41*T42)),IF(AND(Q41="Impacto",Q42="Probabilidad"),(AA40-(+AA40*T42)),IF(Q42="Impacto",AA41,""))),"")</f>
        <v>0.12959999999999999</v>
      </c>
      <c r="Z42" s="85" t="str">
        <f t="shared" si="22"/>
        <v>Muy Baja</v>
      </c>
      <c r="AA42" s="80">
        <f t="shared" si="5"/>
        <v>0.12959999999999999</v>
      </c>
      <c r="AB42" s="85" t="str">
        <f t="shared" si="6"/>
        <v>Moderado</v>
      </c>
      <c r="AC42" s="80">
        <f>IFERROR(IF(AND(Q41="Impacto",Q42="Impacto"),(AC41-(+AC41*T42)),IF(AND(Q41="Probabilidad",Q42="Impacto"),(AC40-(+AC40*T42)),IF(Q42="Probabilidad",AC41,""))),"")</f>
        <v>0.60000000000000009</v>
      </c>
      <c r="AD42" s="223"/>
      <c r="AE42" s="225"/>
      <c r="AF42" s="223"/>
      <c r="AG42" s="225"/>
      <c r="AH42" s="227"/>
      <c r="AI42" s="269"/>
      <c r="AJ42" s="264"/>
      <c r="AK42" s="265"/>
      <c r="AL42" s="208"/>
      <c r="AM42" s="208"/>
      <c r="AN42" s="208"/>
      <c r="AO42" s="208"/>
      <c r="AP42" s="88"/>
      <c r="AQ42" s="88"/>
      <c r="AR42" s="88"/>
      <c r="AS42" s="88"/>
      <c r="AT42" s="88"/>
      <c r="AU42" s="88"/>
      <c r="AV42" s="88"/>
      <c r="AW42" s="88"/>
      <c r="AX42" s="88"/>
      <c r="AY42" s="88"/>
      <c r="AZ42" s="88"/>
    </row>
    <row r="43" spans="1:52" ht="83.45" customHeight="1">
      <c r="A43" s="273" t="s">
        <v>295</v>
      </c>
      <c r="B43" s="298" t="s">
        <v>274</v>
      </c>
      <c r="C43" s="238" t="s">
        <v>275</v>
      </c>
      <c r="D43" s="238" t="s">
        <v>296</v>
      </c>
      <c r="E43" s="238" t="s">
        <v>297</v>
      </c>
      <c r="F43" s="238" t="s">
        <v>298</v>
      </c>
      <c r="G43" s="238" t="s">
        <v>299</v>
      </c>
      <c r="H43" s="107" t="s">
        <v>300</v>
      </c>
      <c r="I43" s="244" t="s">
        <v>233</v>
      </c>
      <c r="J43" s="222" t="s">
        <v>173</v>
      </c>
      <c r="K43" s="220">
        <v>0.4</v>
      </c>
      <c r="L43" s="222" t="s">
        <v>234</v>
      </c>
      <c r="M43" s="220">
        <v>0.8</v>
      </c>
      <c r="N43" s="221" t="s">
        <v>301</v>
      </c>
      <c r="O43" s="81">
        <v>1</v>
      </c>
      <c r="P43" s="113" t="s">
        <v>302</v>
      </c>
      <c r="Q43" s="81" t="s">
        <v>303</v>
      </c>
      <c r="R43" s="82" t="s">
        <v>144</v>
      </c>
      <c r="S43" s="82" t="s">
        <v>131</v>
      </c>
      <c r="T43" s="80" t="str">
        <f t="shared" si="21"/>
        <v>40%</v>
      </c>
      <c r="U43" s="82" t="s">
        <v>132</v>
      </c>
      <c r="V43" s="82" t="s">
        <v>133</v>
      </c>
      <c r="W43" s="82" t="s">
        <v>134</v>
      </c>
      <c r="X43" s="113" t="s">
        <v>304</v>
      </c>
      <c r="Y43" s="86">
        <f>IFERROR(IF(Q43="Probabilidad",(K43-(+K43*T43)),IF(Q43="Impacto",K43,"")),"")</f>
        <v>0.24</v>
      </c>
      <c r="Z43" s="85" t="s">
        <v>173</v>
      </c>
      <c r="AA43" s="80">
        <v>0.24</v>
      </c>
      <c r="AB43" s="85" t="s">
        <v>234</v>
      </c>
      <c r="AC43" s="80">
        <v>0.8</v>
      </c>
      <c r="AD43" s="222" t="s">
        <v>305</v>
      </c>
      <c r="AE43" s="224">
        <v>0.16799999999999998</v>
      </c>
      <c r="AF43" s="222" t="s">
        <v>234</v>
      </c>
      <c r="AG43" s="224">
        <v>0.8</v>
      </c>
      <c r="AH43" s="226" t="s">
        <v>301</v>
      </c>
      <c r="AI43" s="268" t="s">
        <v>136</v>
      </c>
      <c r="AJ43" s="108"/>
      <c r="AK43" s="262" t="s">
        <v>306</v>
      </c>
      <c r="AL43" s="208" t="s">
        <v>307</v>
      </c>
      <c r="AM43" s="355" t="s">
        <v>308</v>
      </c>
      <c r="AN43" s="208" t="s">
        <v>286</v>
      </c>
      <c r="AO43" s="355" t="s">
        <v>308</v>
      </c>
    </row>
    <row r="44" spans="1:52" ht="83.45" customHeight="1">
      <c r="A44" s="273"/>
      <c r="B44" s="299"/>
      <c r="C44" s="239"/>
      <c r="D44" s="239"/>
      <c r="E44" s="239"/>
      <c r="F44" s="239"/>
      <c r="G44" s="239"/>
      <c r="H44" s="110" t="s">
        <v>309</v>
      </c>
      <c r="I44" s="245"/>
      <c r="J44" s="223"/>
      <c r="K44" s="220"/>
      <c r="L44" s="223"/>
      <c r="M44" s="220"/>
      <c r="N44" s="221"/>
      <c r="O44" s="81">
        <v>2</v>
      </c>
      <c r="P44" s="113" t="s">
        <v>310</v>
      </c>
      <c r="Q44" s="81" t="s">
        <v>303</v>
      </c>
      <c r="R44" s="82" t="s">
        <v>159</v>
      </c>
      <c r="S44" s="82" t="s">
        <v>131</v>
      </c>
      <c r="T44" s="80" t="str">
        <f t="shared" si="21"/>
        <v>30%</v>
      </c>
      <c r="U44" s="82" t="s">
        <v>132</v>
      </c>
      <c r="V44" s="82" t="s">
        <v>133</v>
      </c>
      <c r="W44" s="82" t="s">
        <v>134</v>
      </c>
      <c r="X44" s="108" t="s">
        <v>311</v>
      </c>
      <c r="Y44" s="86">
        <f>IFERROR(IF(AND(Q43="Probabilidad",Q44="Probabilidad"),(AA43-(+AA43*T44)),IF(Q44="Probabilidad",(K43-(+K43*T44)),IF(Q44="Impacto",AA43,""))),"")</f>
        <v>0.16799999999999998</v>
      </c>
      <c r="Z44" s="85" t="s">
        <v>305</v>
      </c>
      <c r="AA44" s="80">
        <v>0.16799999999999998</v>
      </c>
      <c r="AB44" s="85" t="s">
        <v>234</v>
      </c>
      <c r="AC44" s="80">
        <v>0.8</v>
      </c>
      <c r="AD44" s="223"/>
      <c r="AE44" s="225"/>
      <c r="AF44" s="223"/>
      <c r="AG44" s="225"/>
      <c r="AH44" s="227"/>
      <c r="AI44" s="269"/>
      <c r="AJ44" s="108"/>
      <c r="AK44" s="270"/>
      <c r="AL44" s="208"/>
      <c r="AM44" s="355"/>
      <c r="AN44" s="208"/>
      <c r="AO44" s="355"/>
    </row>
    <row r="45" spans="1:52" ht="83.45" customHeight="1">
      <c r="A45" s="273" t="s">
        <v>312</v>
      </c>
      <c r="B45" s="298" t="s">
        <v>274</v>
      </c>
      <c r="C45" s="238" t="s">
        <v>275</v>
      </c>
      <c r="D45" s="244" t="s">
        <v>296</v>
      </c>
      <c r="E45" s="244" t="s">
        <v>313</v>
      </c>
      <c r="F45" s="244" t="s">
        <v>314</v>
      </c>
      <c r="G45" s="300" t="s">
        <v>315</v>
      </c>
      <c r="H45" s="112" t="s">
        <v>300</v>
      </c>
      <c r="I45" s="244" t="s">
        <v>233</v>
      </c>
      <c r="J45" s="222" t="s">
        <v>173</v>
      </c>
      <c r="K45" s="246">
        <v>0.4</v>
      </c>
      <c r="L45" s="222" t="s">
        <v>234</v>
      </c>
      <c r="M45" s="246">
        <v>0.8</v>
      </c>
      <c r="N45" s="226" t="s">
        <v>301</v>
      </c>
      <c r="O45" s="81">
        <v>1</v>
      </c>
      <c r="P45" s="113" t="s">
        <v>302</v>
      </c>
      <c r="Q45" s="81" t="s">
        <v>303</v>
      </c>
      <c r="R45" s="82" t="s">
        <v>144</v>
      </c>
      <c r="S45" s="82" t="s">
        <v>131</v>
      </c>
      <c r="T45" s="80" t="str">
        <f t="shared" si="21"/>
        <v>40%</v>
      </c>
      <c r="U45" s="82" t="s">
        <v>132</v>
      </c>
      <c r="V45" s="82" t="s">
        <v>133</v>
      </c>
      <c r="W45" s="82" t="s">
        <v>134</v>
      </c>
      <c r="X45" s="113" t="s">
        <v>304</v>
      </c>
      <c r="Y45" s="86">
        <f>IFERROR(IF(Q45="Probabilidad",(K45-(+K45*T45)),IF(Q45="Impacto",K45,"")),"")</f>
        <v>0.24</v>
      </c>
      <c r="Z45" s="85" t="s">
        <v>173</v>
      </c>
      <c r="AA45" s="80">
        <v>0.24</v>
      </c>
      <c r="AB45" s="85" t="s">
        <v>234</v>
      </c>
      <c r="AC45" s="80">
        <v>0.8</v>
      </c>
      <c r="AD45" s="222" t="s">
        <v>305</v>
      </c>
      <c r="AE45" s="224">
        <v>0.14399999999999999</v>
      </c>
      <c r="AF45" s="222" t="s">
        <v>128</v>
      </c>
      <c r="AG45" s="224">
        <v>0.60000000000000009</v>
      </c>
      <c r="AH45" s="226" t="s">
        <v>128</v>
      </c>
      <c r="AI45" s="268" t="s">
        <v>136</v>
      </c>
      <c r="AJ45" s="122"/>
      <c r="AK45" s="262" t="s">
        <v>306</v>
      </c>
      <c r="AL45" s="208" t="s">
        <v>307</v>
      </c>
      <c r="AM45" s="355" t="s">
        <v>316</v>
      </c>
      <c r="AN45" s="208" t="s">
        <v>286</v>
      </c>
      <c r="AO45" s="355" t="s">
        <v>316</v>
      </c>
    </row>
    <row r="46" spans="1:52" ht="83.45" customHeight="1">
      <c r="A46" s="273"/>
      <c r="B46" s="299"/>
      <c r="C46" s="239"/>
      <c r="D46" s="245"/>
      <c r="E46" s="245"/>
      <c r="F46" s="245"/>
      <c r="G46" s="275"/>
      <c r="H46" s="112" t="s">
        <v>317</v>
      </c>
      <c r="I46" s="245"/>
      <c r="J46" s="223"/>
      <c r="K46" s="247"/>
      <c r="L46" s="223"/>
      <c r="M46" s="247"/>
      <c r="N46" s="227"/>
      <c r="O46" s="81">
        <v>2</v>
      </c>
      <c r="P46" s="123" t="s">
        <v>318</v>
      </c>
      <c r="Q46" s="81" t="s">
        <v>303</v>
      </c>
      <c r="R46" s="82" t="s">
        <v>144</v>
      </c>
      <c r="S46" s="82" t="s">
        <v>131</v>
      </c>
      <c r="T46" s="80" t="str">
        <f t="shared" si="21"/>
        <v>40%</v>
      </c>
      <c r="U46" s="82" t="s">
        <v>132</v>
      </c>
      <c r="V46" s="82" t="s">
        <v>133</v>
      </c>
      <c r="W46" s="82" t="s">
        <v>134</v>
      </c>
      <c r="X46" s="81" t="s">
        <v>319</v>
      </c>
      <c r="Y46" s="86">
        <f>IFERROR(IF(AND(Q45="Probabilidad",Q46="Probabilidad"),(AA45-(+AA45*T46)),IF(Q46="Probabilidad",(K45-(+K45*T46)),IF(Q46="Impacto",AA45,""))),"")</f>
        <v>0.14399999999999999</v>
      </c>
      <c r="Z46" s="85" t="s">
        <v>305</v>
      </c>
      <c r="AA46" s="80">
        <v>0.14399999999999999</v>
      </c>
      <c r="AB46" s="85" t="s">
        <v>234</v>
      </c>
      <c r="AC46" s="80">
        <v>0.8</v>
      </c>
      <c r="AD46" s="223"/>
      <c r="AE46" s="225"/>
      <c r="AF46" s="223"/>
      <c r="AG46" s="225"/>
      <c r="AH46" s="227"/>
      <c r="AI46" s="269"/>
      <c r="AJ46" s="124"/>
      <c r="AK46" s="270"/>
      <c r="AL46" s="208"/>
      <c r="AM46" s="355"/>
      <c r="AN46" s="208"/>
      <c r="AO46" s="355"/>
    </row>
    <row r="47" spans="1:52" ht="83.45" customHeight="1">
      <c r="A47" s="273"/>
      <c r="B47" s="299"/>
      <c r="C47" s="239"/>
      <c r="D47" s="245"/>
      <c r="E47" s="245"/>
      <c r="F47" s="245"/>
      <c r="G47" s="275"/>
      <c r="I47" s="245"/>
      <c r="J47" s="249"/>
      <c r="K47" s="248"/>
      <c r="L47" s="249"/>
      <c r="M47" s="248"/>
      <c r="N47" s="250"/>
      <c r="O47" s="81">
        <v>3</v>
      </c>
      <c r="P47" s="112" t="s">
        <v>320</v>
      </c>
      <c r="Q47" s="81" t="s">
        <v>321</v>
      </c>
      <c r="R47" s="82" t="s">
        <v>130</v>
      </c>
      <c r="S47" s="82" t="s">
        <v>131</v>
      </c>
      <c r="T47" s="80" t="str">
        <f t="shared" si="21"/>
        <v>25%</v>
      </c>
      <c r="U47" s="82" t="s">
        <v>132</v>
      </c>
      <c r="V47" s="82" t="s">
        <v>133</v>
      </c>
      <c r="W47" s="82" t="s">
        <v>134</v>
      </c>
      <c r="X47" s="81" t="s">
        <v>322</v>
      </c>
      <c r="Y47" s="86">
        <f>IFERROR(IF(AND(Q46="Probabilidad",Q47="Probabilidad"),(AA46-(+AA46*T47)),IF(AND(Q46="Impacto",Q47="Probabilidad"),(AA45-(+AA45*T47)),IF(Q47="Impacto",AA46,""))),"")</f>
        <v>0.14399999999999999</v>
      </c>
      <c r="Z47" s="85" t="s">
        <v>305</v>
      </c>
      <c r="AA47" s="80">
        <v>0.14399999999999999</v>
      </c>
      <c r="AB47" s="85" t="s">
        <v>128</v>
      </c>
      <c r="AC47" s="80">
        <v>0.60000000000000009</v>
      </c>
      <c r="AD47" s="223"/>
      <c r="AE47" s="225"/>
      <c r="AF47" s="223"/>
      <c r="AG47" s="225"/>
      <c r="AH47" s="227"/>
      <c r="AI47" s="269"/>
      <c r="AJ47" s="124"/>
      <c r="AK47" s="270"/>
      <c r="AL47" s="208"/>
      <c r="AM47" s="355"/>
      <c r="AN47" s="208"/>
      <c r="AO47" s="355"/>
    </row>
    <row r="48" spans="1:52" ht="169.5" customHeight="1">
      <c r="A48" s="273" t="s">
        <v>323</v>
      </c>
      <c r="B48" s="242" t="s">
        <v>324</v>
      </c>
      <c r="C48" s="238" t="s">
        <v>325</v>
      </c>
      <c r="D48" s="238" t="s">
        <v>167</v>
      </c>
      <c r="E48" s="271" t="s">
        <v>326</v>
      </c>
      <c r="F48" s="240" t="s">
        <v>327</v>
      </c>
      <c r="G48" s="238" t="s">
        <v>328</v>
      </c>
      <c r="H48" s="112" t="s">
        <v>329</v>
      </c>
      <c r="I48" s="244" t="s">
        <v>233</v>
      </c>
      <c r="J48" s="222" t="s">
        <v>330</v>
      </c>
      <c r="K48" s="220">
        <f>IF(J48="","",IF(J48="Muy Baja",0.2,IF(J48="Baja",0.4,IF(J48="Media",0.6,IF(J48="Alta",0.8,IF(J48="Muy Alta",1,))))))</f>
        <v>0.8</v>
      </c>
      <c r="L48" s="222" t="s">
        <v>234</v>
      </c>
      <c r="M48" s="220">
        <f>IF(L48="","",IF(L48="Leve",0.2,IF(L48="Menor",0.4,IF(L48="Moderado",0.6,IF(L48="Mayor",0.8,IF(L48="Catastrófico",1,))))))</f>
        <v>0.8</v>
      </c>
      <c r="N48" s="221" t="str">
        <f>IF(OR(AND(J48="Muy Baja",L48="Leve"),AND(J48="Muy Baja",L48="Menor"),AND(J48="Baja",L48="Leve")),"Bajo",IF(OR(AND(J48="Muy baja",L48="Moderado"),AND(J48="Baja",L48="Menor"),AND(J48="Baja",L48="Moderado"),AND(J48="Media",L48="Leve"),AND(J48="Media",L48="Menor"),AND(J48="Media",L48="Moderado"),AND(J48="Alta",L48="Leve"),AND(J48="Alta",L48="Menor")),"Moderado",IF(OR(AND(J48="Muy Baja",L48="Mayor"),AND(J48="Baja",L48="Mayor"),AND(J48="Media",L48="Mayor"),AND(J48="Alta",L48="Moderado"),AND(J48="Alta",L48="Mayor"),AND(J48="Muy Alta",L48="Leve"),AND(J48="Muy Alta",L48="Menor"),AND(J48="Muy Alta",L48="Moderado"),AND(J48="Muy Alta",L48="Mayor")),"Alto",IF(OR(AND(J48="Muy Baja",L48="Catastrófico"),AND(J48="Baja",L48="Catastrófico"),AND(J48="Media",L48="Catastrófico"),AND(J48="Alta",L48="Catastrófico"),AND(J48="Muy Alta",L48="Catastrófico")),"Extremo",""))))</f>
        <v>Alto</v>
      </c>
      <c r="O48" s="81">
        <v>1</v>
      </c>
      <c r="P48" s="114" t="s">
        <v>331</v>
      </c>
      <c r="Q48" s="81" t="str">
        <f t="shared" si="20"/>
        <v>Probabilidad</v>
      </c>
      <c r="R48" s="82" t="s">
        <v>144</v>
      </c>
      <c r="S48" s="82" t="s">
        <v>131</v>
      </c>
      <c r="T48" s="80" t="str">
        <f t="shared" si="21"/>
        <v>40%</v>
      </c>
      <c r="U48" s="82" t="s">
        <v>132</v>
      </c>
      <c r="V48" s="82" t="s">
        <v>152</v>
      </c>
      <c r="W48" s="82" t="s">
        <v>134</v>
      </c>
      <c r="X48" s="87" t="s">
        <v>332</v>
      </c>
      <c r="Y48" s="86">
        <f>IFERROR(IF(Q48="Probabilidad",(K48-(+K48*T48)),IF(Q48="Impacto",K48,"")),"")</f>
        <v>0.48</v>
      </c>
      <c r="Z48" s="85" t="str">
        <f t="shared" si="22"/>
        <v>Media</v>
      </c>
      <c r="AA48" s="80">
        <f t="shared" si="5"/>
        <v>0.48</v>
      </c>
      <c r="AB48" s="85" t="str">
        <f t="shared" si="6"/>
        <v>Mayor</v>
      </c>
      <c r="AC48" s="80">
        <f>IFERROR(IF(Q48="Impacto",(M48-(+M48*T48)),IF(Q48="Probabilidad",M48,"")),"")</f>
        <v>0.8</v>
      </c>
      <c r="AD48" s="222" t="str">
        <f>IFERROR(IF(AE48=0,"",IF(AND(AE48&gt;0,AE48&lt;=0.2),"Muy Baja",IF(AE48&lt;=0.4,"Baja",IF(AE48&lt;=0.6,"Media",IF(AE48&lt;=0.8,"Alta","Muy Alta"))))),"")</f>
        <v>Baja</v>
      </c>
      <c r="AE48" s="224">
        <f>MIN(Y48:Y51)</f>
        <v>0.28799999999999998</v>
      </c>
      <c r="AF48" s="222" t="str">
        <f>IFERROR(IF(AG48=0,"",IF(AND(AG48&gt;0,AG48&lt;=0.2),"Leve",IF(AG48&lt;=0.4,"Menor",IF(AG48&lt;=0.6,"Moderado",IF(AG48&lt;=0.8,"Mayor","Catastrófico"))))),"")</f>
        <v>Moderado</v>
      </c>
      <c r="AG48" s="224">
        <f>MIN(AC48:AC51)</f>
        <v>0.60000000000000009</v>
      </c>
      <c r="AH48" s="226" t="str">
        <f>IFERROR(IF(OR(AND(AD48="Muy Baja",AF48="Leve"),AND(AD48="Muy Baja",AF48="Menor"),AND(AD48="Baja",AF48="Leve")),"Bajo",IF(OR(AND(AD48="Muy Baja",AF48="Moderado"),AND(AD48="Baja",AF48="Menor"),AND(AD48="Baja",AF48="Moderado"),AND(AD48="Media",AF48="Leve"),AND(AD48="Media",AF48="Menor"),AND(AD48="Media",AF48="Moderado"),AND(AD48="Alta",AF48="Leve"),AND(AD48="Alta",AF48="Menor")),"Moderado",IF(OR(AND(AD48="Muy Baja",AF48="Mayor"),AND(AD48="Baja",AF48="Mayor"),AND(AD48="Media",AF48="Mayor"),AND(AD48="Alta",AF48="Moderado"),AND(AD48="Alta",AF48="Mayor"),AND(AD48="Muy Alta",AF48="Leve"),AND(AD48="Muy Alta",AF48="Menor"),AND(AD48="Muy Alta",AF48="Moderado"),AND(AD48="Muy Alta",AF48="Mayor")),"Alto",IF(OR(AND(AD48="Muy Baja",AF48="Catastrófico"),AND(AD48="Baja",AF48="Catastrófico"),AND(AD48="Media",AF48="Catastrófico"),AND(AD48="Alta",AF48="Catastrófico"),AND(AD48="Muy Alta",AF48="Catastrófico")),"Extremo","")))),"")</f>
        <v>Moderado</v>
      </c>
      <c r="AI48" s="268" t="s">
        <v>136</v>
      </c>
      <c r="AJ48" s="122"/>
      <c r="AK48" s="265" t="s">
        <v>333</v>
      </c>
      <c r="AL48" s="356" t="s">
        <v>334</v>
      </c>
      <c r="AM48" s="355" t="s">
        <v>263</v>
      </c>
      <c r="AN48" s="356" t="s">
        <v>335</v>
      </c>
      <c r="AO48" s="208" t="s">
        <v>336</v>
      </c>
      <c r="AP48" s="88"/>
      <c r="AQ48" s="88"/>
      <c r="AR48" s="88"/>
      <c r="AS48" s="88"/>
      <c r="AT48" s="88"/>
      <c r="AU48" s="88"/>
      <c r="AV48" s="88"/>
      <c r="AW48" s="88"/>
      <c r="AX48" s="88"/>
      <c r="AY48" s="88"/>
      <c r="AZ48" s="88"/>
    </row>
    <row r="49" spans="1:52" ht="133.5" customHeight="1">
      <c r="A49" s="273"/>
      <c r="B49" s="242"/>
      <c r="C49" s="239"/>
      <c r="D49" s="239"/>
      <c r="E49" s="239"/>
      <c r="F49" s="241"/>
      <c r="G49" s="239"/>
      <c r="H49" s="112" t="s">
        <v>337</v>
      </c>
      <c r="I49" s="245"/>
      <c r="J49" s="223"/>
      <c r="K49" s="220"/>
      <c r="L49" s="223"/>
      <c r="M49" s="220"/>
      <c r="N49" s="221"/>
      <c r="O49" s="81">
        <v>2</v>
      </c>
      <c r="P49" s="114" t="s">
        <v>338</v>
      </c>
      <c r="Q49" s="81" t="str">
        <f t="shared" si="20"/>
        <v>Probabilidad</v>
      </c>
      <c r="R49" s="82" t="s">
        <v>144</v>
      </c>
      <c r="S49" s="82" t="s">
        <v>131</v>
      </c>
      <c r="T49" s="80" t="str">
        <f t="shared" si="21"/>
        <v>40%</v>
      </c>
      <c r="U49" s="82" t="s">
        <v>132</v>
      </c>
      <c r="V49" s="82" t="s">
        <v>152</v>
      </c>
      <c r="W49" s="82" t="s">
        <v>134</v>
      </c>
      <c r="X49" s="87" t="s">
        <v>339</v>
      </c>
      <c r="Y49" s="86">
        <f>IFERROR(IF(AND(Q48="Probabilidad",Q49="Probabilidad"),(AA48-(+AA48*T49)),IF(Q49="Probabilidad",(K48-(+K48*T49)),IF(Q49="Impacto",AA48,""))),"")</f>
        <v>0.28799999999999998</v>
      </c>
      <c r="Z49" s="85" t="str">
        <f t="shared" si="22"/>
        <v>Baja</v>
      </c>
      <c r="AA49" s="80">
        <f t="shared" si="5"/>
        <v>0.28799999999999998</v>
      </c>
      <c r="AB49" s="85" t="str">
        <f t="shared" si="6"/>
        <v>Mayor</v>
      </c>
      <c r="AC49" s="80">
        <f>IFERROR(IF(AND(Q48="Impacto",Q49="Impacto"),(AC48-(+AC48*T49)),IF(Q49="Impacto",($M$15-(+$M$15*T49)),IF(Q49="Probabilidad",AC48,""))),"")</f>
        <v>0.8</v>
      </c>
      <c r="AD49" s="223"/>
      <c r="AE49" s="225"/>
      <c r="AF49" s="223"/>
      <c r="AG49" s="225"/>
      <c r="AH49" s="227"/>
      <c r="AI49" s="269"/>
      <c r="AJ49" s="124"/>
      <c r="AK49" s="265"/>
      <c r="AL49" s="356"/>
      <c r="AM49" s="355"/>
      <c r="AN49" s="356"/>
      <c r="AO49" s="208"/>
      <c r="AP49" s="88"/>
      <c r="AQ49" s="88"/>
      <c r="AR49" s="88"/>
      <c r="AS49" s="88"/>
      <c r="AT49" s="88"/>
      <c r="AU49" s="88"/>
      <c r="AV49" s="88"/>
      <c r="AW49" s="88"/>
      <c r="AX49" s="88"/>
      <c r="AY49" s="88"/>
      <c r="AZ49" s="88"/>
    </row>
    <row r="50" spans="1:52" ht="133.5" customHeight="1">
      <c r="A50" s="273"/>
      <c r="B50" s="242"/>
      <c r="C50" s="239"/>
      <c r="D50" s="239"/>
      <c r="E50" s="239"/>
      <c r="F50" s="241"/>
      <c r="G50" s="239"/>
      <c r="H50" s="112" t="s">
        <v>340</v>
      </c>
      <c r="I50" s="245"/>
      <c r="J50" s="223"/>
      <c r="K50" s="220"/>
      <c r="L50" s="223"/>
      <c r="M50" s="220"/>
      <c r="N50" s="221"/>
      <c r="O50" s="81">
        <v>3</v>
      </c>
      <c r="P50" s="114" t="s">
        <v>341</v>
      </c>
      <c r="Q50" s="81" t="str">
        <f t="shared" si="20"/>
        <v>Probabilidad</v>
      </c>
      <c r="R50" s="82" t="s">
        <v>144</v>
      </c>
      <c r="S50" s="82" t="s">
        <v>131</v>
      </c>
      <c r="T50" s="80" t="str">
        <f t="shared" si="21"/>
        <v>40%</v>
      </c>
      <c r="U50" s="82" t="s">
        <v>132</v>
      </c>
      <c r="V50" s="82" t="s">
        <v>152</v>
      </c>
      <c r="W50" s="82" t="s">
        <v>134</v>
      </c>
      <c r="X50" s="87" t="s">
        <v>342</v>
      </c>
      <c r="Y50" s="86">
        <f>IFERROR(IF(AND(Q48="Probabilidad",Q50="Probabilidad"),(AA48-(+AA48*T50)),IF(AND(Q48="Impacto",Q50="Probabilidad"),(AA42-(+AA42*T50)),IF(Q50="Impacto",AA48,""))),"")</f>
        <v>0.28799999999999998</v>
      </c>
      <c r="Z50" s="85" t="str">
        <f t="shared" si="22"/>
        <v>Baja</v>
      </c>
      <c r="AA50" s="80">
        <f t="shared" si="5"/>
        <v>0.28799999999999998</v>
      </c>
      <c r="AB50" s="85" t="str">
        <f t="shared" si="6"/>
        <v>Mayor</v>
      </c>
      <c r="AC50" s="80">
        <f>IFERROR(IF(AND(Q48="Impacto",Q50="Impacto"),(AC48-(+AC48*T50)),IF(AND(Q48="Probabilidad",Q50="Impacto"),(AC42-(+AC42*T50)),IF(Q50="Probabilidad",AC48,""))),"")</f>
        <v>0.8</v>
      </c>
      <c r="AD50" s="223"/>
      <c r="AE50" s="225"/>
      <c r="AF50" s="223"/>
      <c r="AG50" s="225"/>
      <c r="AH50" s="227"/>
      <c r="AI50" s="269"/>
      <c r="AJ50" s="124"/>
      <c r="AK50" s="265"/>
      <c r="AL50" s="356"/>
      <c r="AM50" s="355"/>
      <c r="AN50" s="356"/>
      <c r="AO50" s="208"/>
      <c r="AP50" s="88"/>
      <c r="AQ50" s="88"/>
      <c r="AR50" s="88"/>
      <c r="AS50" s="88"/>
      <c r="AT50" s="88"/>
      <c r="AU50" s="88"/>
      <c r="AV50" s="88"/>
      <c r="AW50" s="88"/>
      <c r="AX50" s="88"/>
      <c r="AY50" s="88"/>
      <c r="AZ50" s="88"/>
    </row>
    <row r="51" spans="1:52" ht="195.75" customHeight="1">
      <c r="A51" s="273"/>
      <c r="B51" s="242"/>
      <c r="C51" s="239"/>
      <c r="D51" s="239"/>
      <c r="E51" s="239"/>
      <c r="F51" s="241"/>
      <c r="G51" s="239"/>
      <c r="H51" s="112"/>
      <c r="I51" s="245"/>
      <c r="J51" s="223"/>
      <c r="K51" s="220"/>
      <c r="L51" s="223"/>
      <c r="M51" s="220"/>
      <c r="N51" s="221"/>
      <c r="O51" s="81">
        <v>4</v>
      </c>
      <c r="P51" s="114" t="s">
        <v>343</v>
      </c>
      <c r="Q51" s="81" t="str">
        <f t="shared" si="20"/>
        <v>Impacto</v>
      </c>
      <c r="R51" s="82" t="s">
        <v>130</v>
      </c>
      <c r="S51" s="82" t="s">
        <v>131</v>
      </c>
      <c r="T51" s="80" t="str">
        <f t="shared" si="21"/>
        <v>25%</v>
      </c>
      <c r="U51" s="82" t="s">
        <v>145</v>
      </c>
      <c r="V51" s="82" t="s">
        <v>133</v>
      </c>
      <c r="W51" s="82" t="s">
        <v>134</v>
      </c>
      <c r="X51" s="87" t="s">
        <v>344</v>
      </c>
      <c r="Y51" s="86">
        <f>IFERROR(IF(AND(Q49="Probabilidad",Q51="Probabilidad"),(AA49-(+AA49*T51)),IF(AND(Q49="Impacto",Q51="Probabilidad"),(AA48-(+AA48*T51)),IF(Q51="Impacto",AA49,""))),"")</f>
        <v>0.28799999999999998</v>
      </c>
      <c r="Z51" s="85" t="str">
        <f t="shared" si="22"/>
        <v>Baja</v>
      </c>
      <c r="AA51" s="80">
        <f t="shared" si="5"/>
        <v>0.28799999999999998</v>
      </c>
      <c r="AB51" s="85" t="str">
        <f t="shared" si="6"/>
        <v>Moderado</v>
      </c>
      <c r="AC51" s="80">
        <f>IFERROR(IF(AND(Q49="Impacto",Q51="Impacto"),(AC49-(+AC49*T51)),IF(AND(Q49="Probabilidad",Q51="Impacto"),(AC48-(+AC48*T51)),IF(Q51="Probabilidad",AC49,""))),"")</f>
        <v>0.60000000000000009</v>
      </c>
      <c r="AD51" s="223"/>
      <c r="AE51" s="225"/>
      <c r="AF51" s="223"/>
      <c r="AG51" s="225"/>
      <c r="AH51" s="227"/>
      <c r="AI51" s="269"/>
      <c r="AJ51" s="124"/>
      <c r="AK51" s="265"/>
      <c r="AL51" s="356"/>
      <c r="AM51" s="355"/>
      <c r="AN51" s="356"/>
      <c r="AO51" s="208"/>
      <c r="AP51" s="88"/>
      <c r="AQ51" s="88"/>
      <c r="AR51" s="88"/>
      <c r="AS51" s="88"/>
      <c r="AT51" s="88"/>
      <c r="AU51" s="88"/>
      <c r="AV51" s="88"/>
      <c r="AW51" s="88"/>
      <c r="AX51" s="88"/>
      <c r="AY51" s="88"/>
      <c r="AZ51" s="88"/>
    </row>
    <row r="52" spans="1:52" ht="177" customHeight="1">
      <c r="A52" s="273" t="s">
        <v>345</v>
      </c>
      <c r="B52" s="300" t="s">
        <v>324</v>
      </c>
      <c r="C52" s="243" t="s">
        <v>346</v>
      </c>
      <c r="D52" s="244" t="s">
        <v>167</v>
      </c>
      <c r="E52" s="244" t="s">
        <v>347</v>
      </c>
      <c r="F52" s="244" t="s">
        <v>348</v>
      </c>
      <c r="G52" s="300" t="s">
        <v>349</v>
      </c>
      <c r="H52" s="112" t="s">
        <v>350</v>
      </c>
      <c r="I52" s="244" t="s">
        <v>172</v>
      </c>
      <c r="J52" s="222" t="s">
        <v>330</v>
      </c>
      <c r="K52" s="220">
        <v>0.8</v>
      </c>
      <c r="L52" s="222" t="s">
        <v>174</v>
      </c>
      <c r="M52" s="220">
        <v>1</v>
      </c>
      <c r="N52" s="221" t="s">
        <v>175</v>
      </c>
      <c r="O52" s="81">
        <v>1</v>
      </c>
      <c r="P52" s="113" t="s">
        <v>351</v>
      </c>
      <c r="Q52" s="81" t="str">
        <f>IF(OR(R52="Preventivo",R52="Detectivo"),"Probabilidad",IF(R52="Correctivo","Impacto",""))</f>
        <v>Probabilidad</v>
      </c>
      <c r="R52" s="82" t="s">
        <v>144</v>
      </c>
      <c r="S52" s="82" t="s">
        <v>131</v>
      </c>
      <c r="T52" s="80" t="str">
        <f t="shared" si="21"/>
        <v>40%</v>
      </c>
      <c r="U52" s="82" t="s">
        <v>132</v>
      </c>
      <c r="V52" s="82" t="s">
        <v>152</v>
      </c>
      <c r="W52" s="82" t="s">
        <v>134</v>
      </c>
      <c r="X52" s="87" t="s">
        <v>352</v>
      </c>
      <c r="Y52" s="86">
        <f>IFERROR(IF(Q52="Probabilidad",(K52-(+K52*T52)),IF(Q52="Impacto",K52,"")),"")</f>
        <v>0.48</v>
      </c>
      <c r="Z52" s="85" t="str">
        <f t="shared" si="22"/>
        <v>Media</v>
      </c>
      <c r="AA52" s="80">
        <f t="shared" si="5"/>
        <v>0.48</v>
      </c>
      <c r="AB52" s="85" t="str">
        <f t="shared" si="6"/>
        <v>Catastrófico</v>
      </c>
      <c r="AC52" s="80">
        <f>IFERROR(IF(Q52="Impacto",(M52-(+M52*T52)),IF(Q52="Probabilidad",M52,"")),"")</f>
        <v>1</v>
      </c>
      <c r="AD52" s="222" t="str">
        <f>IFERROR(IF(AE52=0,"",IF(AND(AE52&gt;0,AE52&lt;=0.2),"Muy Baja",IF(AE52&lt;=0.4,"Baja",IF(AE52&lt;=0.6,"Media",IF(AE52&lt;=0.8,"Alta","Muy Alta"))))),"")</f>
        <v>Baja</v>
      </c>
      <c r="AE52" s="224">
        <f>MIN(Y52:Y55)</f>
        <v>0.2016</v>
      </c>
      <c r="AF52" s="222" t="str">
        <f>IFERROR(IF(AG52=0,"",IF(AND(AG52&gt;0,AG52&lt;=0.2),"Leve",IF(AG52&lt;=0.4,"Menor",IF(AG52&lt;=0.6,"Moderado",IF(AG52&lt;=0.8,"Mayor","Catastrófico"))))),"")</f>
        <v>Mayor</v>
      </c>
      <c r="AG52" s="224">
        <f>MIN(AC52:AC55)</f>
        <v>0.75</v>
      </c>
      <c r="AH52" s="226"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Alto</v>
      </c>
      <c r="AI52" s="268" t="s">
        <v>136</v>
      </c>
      <c r="AJ52" s="238"/>
      <c r="AK52" s="265" t="s">
        <v>353</v>
      </c>
      <c r="AL52" s="209" t="s">
        <v>354</v>
      </c>
      <c r="AM52" s="209" t="s">
        <v>263</v>
      </c>
      <c r="AN52" s="209" t="s">
        <v>355</v>
      </c>
      <c r="AO52" s="209" t="s">
        <v>336</v>
      </c>
      <c r="AP52" s="88"/>
      <c r="AQ52" s="88"/>
      <c r="AR52" s="88"/>
      <c r="AS52" s="88"/>
      <c r="AT52" s="88"/>
      <c r="AU52" s="88"/>
      <c r="AV52" s="88"/>
      <c r="AW52" s="88"/>
      <c r="AX52" s="88"/>
      <c r="AY52" s="88"/>
      <c r="AZ52" s="88"/>
    </row>
    <row r="53" spans="1:52" ht="177" customHeight="1">
      <c r="A53" s="273"/>
      <c r="B53" s="275"/>
      <c r="C53" s="243"/>
      <c r="D53" s="245"/>
      <c r="E53" s="245"/>
      <c r="F53" s="245"/>
      <c r="G53" s="275"/>
      <c r="H53" s="112" t="s">
        <v>356</v>
      </c>
      <c r="I53" s="245"/>
      <c r="J53" s="223"/>
      <c r="K53" s="220"/>
      <c r="L53" s="223"/>
      <c r="M53" s="220"/>
      <c r="N53" s="221"/>
      <c r="O53" s="81">
        <v>2</v>
      </c>
      <c r="P53" s="113" t="s">
        <v>184</v>
      </c>
      <c r="Q53" s="81" t="str">
        <f>IF(OR(R53="Preventivo",R53="Detectivo"),"Probabilidad",IF(R53="Correctivo","Impacto",""))</f>
        <v>Probabilidad</v>
      </c>
      <c r="R53" s="82" t="s">
        <v>144</v>
      </c>
      <c r="S53" s="82" t="s">
        <v>131</v>
      </c>
      <c r="T53" s="80" t="str">
        <f t="shared" si="21"/>
        <v>40%</v>
      </c>
      <c r="U53" s="82" t="s">
        <v>145</v>
      </c>
      <c r="V53" s="82" t="s">
        <v>133</v>
      </c>
      <c r="W53" s="82" t="s">
        <v>134</v>
      </c>
      <c r="X53" s="87" t="s">
        <v>185</v>
      </c>
      <c r="Y53" s="86">
        <f>IFERROR(IF(AND(Q52="Probabilidad",Q53="Probabilidad"),(AA52-(+AA52*T53)),IF(Q53="Probabilidad",(K52-(+K52*T53)),IF(Q53="Impacto",AA52,""))),"")</f>
        <v>0.28799999999999998</v>
      </c>
      <c r="Z53" s="85" t="str">
        <f t="shared" si="22"/>
        <v>Baja</v>
      </c>
      <c r="AA53" s="80">
        <f t="shared" si="5"/>
        <v>0.28799999999999998</v>
      </c>
      <c r="AB53" s="85" t="str">
        <f t="shared" si="6"/>
        <v>Catastrófico</v>
      </c>
      <c r="AC53" s="80">
        <f>IFERROR(IF(AND(Q52="Impacto",Q53="Impacto"),(AC52-(+AC52*T53)),IF(Q53="Impacto",($M$15-(+$M$15*T53)),IF(Q53="Probabilidad",AC52,""))),"")</f>
        <v>1</v>
      </c>
      <c r="AD53" s="223"/>
      <c r="AE53" s="225"/>
      <c r="AF53" s="223"/>
      <c r="AG53" s="225"/>
      <c r="AH53" s="227"/>
      <c r="AI53" s="269"/>
      <c r="AJ53" s="239"/>
      <c r="AK53" s="265"/>
      <c r="AL53" s="210"/>
      <c r="AM53" s="210"/>
      <c r="AN53" s="210"/>
      <c r="AO53" s="210"/>
      <c r="AP53" s="88"/>
      <c r="AQ53" s="88"/>
      <c r="AR53" s="88"/>
      <c r="AS53" s="88"/>
      <c r="AT53" s="88"/>
      <c r="AU53" s="88"/>
      <c r="AV53" s="88"/>
      <c r="AW53" s="88"/>
      <c r="AX53" s="88"/>
      <c r="AY53" s="88"/>
      <c r="AZ53" s="88"/>
    </row>
    <row r="54" spans="1:52" ht="177" customHeight="1">
      <c r="A54" s="273"/>
      <c r="B54" s="275"/>
      <c r="C54" s="243"/>
      <c r="D54" s="245"/>
      <c r="E54" s="245"/>
      <c r="F54" s="245"/>
      <c r="G54" s="275"/>
      <c r="H54" s="112" t="s">
        <v>357</v>
      </c>
      <c r="I54" s="245"/>
      <c r="J54" s="223"/>
      <c r="K54" s="220"/>
      <c r="L54" s="223"/>
      <c r="M54" s="220"/>
      <c r="N54" s="221"/>
      <c r="O54" s="81">
        <v>3</v>
      </c>
      <c r="P54" s="113" t="s">
        <v>187</v>
      </c>
      <c r="Q54" s="81" t="str">
        <f>IF(OR(R54="Preventivo",R54="Detectivo"),"Probabilidad",IF(R54="Correctivo","Impacto",""))</f>
        <v>Probabilidad</v>
      </c>
      <c r="R54" s="82" t="s">
        <v>159</v>
      </c>
      <c r="S54" s="82" t="s">
        <v>131</v>
      </c>
      <c r="T54" s="80" t="str">
        <f t="shared" si="21"/>
        <v>30%</v>
      </c>
      <c r="U54" s="82" t="s">
        <v>132</v>
      </c>
      <c r="V54" s="82" t="s">
        <v>133</v>
      </c>
      <c r="W54" s="82" t="s">
        <v>134</v>
      </c>
      <c r="X54" s="87" t="s">
        <v>188</v>
      </c>
      <c r="Y54" s="86">
        <f>IFERROR(IF(AND(Q53="Probabilidad",Q54="Probabilidad"),(AA53-(+AA53*T54)),IF(AND(Q53="Impacto",Q54="Probabilidad"),(AA52-(+AA52*T54)),IF(Q54="Impacto",AA53,""))),"")</f>
        <v>0.2016</v>
      </c>
      <c r="Z54" s="85" t="str">
        <f t="shared" si="22"/>
        <v>Baja</v>
      </c>
      <c r="AA54" s="80">
        <f t="shared" si="5"/>
        <v>0.2016</v>
      </c>
      <c r="AB54" s="85" t="str">
        <f t="shared" si="6"/>
        <v>Catastrófico</v>
      </c>
      <c r="AC54" s="80">
        <f>IFERROR(IF(AND(Q53="Impacto",Q54="Impacto"),(AC53-(+AC53*T54)),IF(AND(Q53="Probabilidad",Q54="Impacto"),(AC52-(+AC52*T54)),IF(Q54="Probabilidad",AC53,""))),"")</f>
        <v>1</v>
      </c>
      <c r="AD54" s="223"/>
      <c r="AE54" s="225"/>
      <c r="AF54" s="223"/>
      <c r="AG54" s="225"/>
      <c r="AH54" s="227"/>
      <c r="AI54" s="269"/>
      <c r="AJ54" s="239"/>
      <c r="AK54" s="265"/>
      <c r="AL54" s="210"/>
      <c r="AM54" s="210"/>
      <c r="AN54" s="210"/>
      <c r="AO54" s="210"/>
      <c r="AP54" s="88"/>
      <c r="AQ54" s="88"/>
      <c r="AR54" s="88"/>
      <c r="AS54" s="88"/>
      <c r="AT54" s="88"/>
      <c r="AU54" s="88"/>
      <c r="AV54" s="88"/>
      <c r="AW54" s="88"/>
      <c r="AX54" s="88"/>
      <c r="AY54" s="88"/>
      <c r="AZ54" s="88"/>
    </row>
    <row r="55" spans="1:52" ht="177" customHeight="1">
      <c r="A55" s="273"/>
      <c r="B55" s="276"/>
      <c r="C55" s="243"/>
      <c r="D55" s="245"/>
      <c r="E55" s="245"/>
      <c r="F55" s="245"/>
      <c r="G55" s="275"/>
      <c r="H55" s="112"/>
      <c r="I55" s="245"/>
      <c r="J55" s="223"/>
      <c r="K55" s="220"/>
      <c r="L55" s="223"/>
      <c r="M55" s="220"/>
      <c r="N55" s="221"/>
      <c r="O55" s="81">
        <v>4</v>
      </c>
      <c r="P55" s="113" t="s">
        <v>189</v>
      </c>
      <c r="Q55" s="81" t="str">
        <f>IF(OR(R55="Preventivo",R55="Detectivo"),"Probabilidad",IF(R55="Correctivo","Impacto",""))</f>
        <v>Impacto</v>
      </c>
      <c r="R55" s="82" t="s">
        <v>130</v>
      </c>
      <c r="S55" s="82" t="s">
        <v>131</v>
      </c>
      <c r="T55" s="80" t="str">
        <f t="shared" si="21"/>
        <v>25%</v>
      </c>
      <c r="U55" s="82" t="s">
        <v>132</v>
      </c>
      <c r="V55" s="82" t="s">
        <v>133</v>
      </c>
      <c r="W55" s="82" t="s">
        <v>134</v>
      </c>
      <c r="X55" s="87" t="s">
        <v>190</v>
      </c>
      <c r="Y55" s="86">
        <f>IFERROR(IF(AND(Q54="Probabilidad",Q55="Probabilidad"),(AA54-(+AA54*T55)),IF(AND(Q54="Impacto",Q55="Probabilidad"),(AA53-(+AA53*T55)),IF(Q55="Impacto",AA54,""))),"")</f>
        <v>0.2016</v>
      </c>
      <c r="Z55" s="85" t="str">
        <f t="shared" si="22"/>
        <v>Baja</v>
      </c>
      <c r="AA55" s="80">
        <f t="shared" si="5"/>
        <v>0.2016</v>
      </c>
      <c r="AB55" s="85" t="str">
        <f t="shared" si="6"/>
        <v>Mayor</v>
      </c>
      <c r="AC55" s="80">
        <f>IFERROR(IF(AND(Q54="Impacto",Q55="Impacto"),(AC54-(+AC54*T55)),IF(AND(Q54="Probabilidad",Q55="Impacto"),(AC53-(+AC53*T55)),IF(Q55="Probabilidad",AC54,""))),"")</f>
        <v>0.75</v>
      </c>
      <c r="AD55" s="223"/>
      <c r="AE55" s="225"/>
      <c r="AF55" s="223"/>
      <c r="AG55" s="225"/>
      <c r="AH55" s="227"/>
      <c r="AI55" s="269"/>
      <c r="AJ55" s="264"/>
      <c r="AK55" s="265"/>
      <c r="AL55" s="257"/>
      <c r="AM55" s="257"/>
      <c r="AN55" s="257"/>
      <c r="AO55" s="257"/>
      <c r="AP55" s="88"/>
      <c r="AQ55" s="88"/>
      <c r="AR55" s="88"/>
      <c r="AS55" s="88"/>
      <c r="AT55" s="88"/>
      <c r="AU55" s="88"/>
      <c r="AV55" s="88"/>
      <c r="AW55" s="88"/>
      <c r="AX55" s="88"/>
      <c r="AY55" s="88"/>
      <c r="AZ55" s="88"/>
    </row>
    <row r="56" spans="1:52" ht="116.25" customHeight="1">
      <c r="A56" s="273" t="s">
        <v>358</v>
      </c>
      <c r="B56" s="242" t="s">
        <v>359</v>
      </c>
      <c r="C56" s="238" t="s">
        <v>360</v>
      </c>
      <c r="D56" s="238" t="s">
        <v>361</v>
      </c>
      <c r="E56" s="238" t="s">
        <v>362</v>
      </c>
      <c r="F56" s="240" t="s">
        <v>363</v>
      </c>
      <c r="G56" s="238" t="s">
        <v>364</v>
      </c>
      <c r="H56" s="112" t="s">
        <v>365</v>
      </c>
      <c r="I56" s="244" t="s">
        <v>126</v>
      </c>
      <c r="J56" s="222" t="s">
        <v>330</v>
      </c>
      <c r="K56" s="220">
        <f>IF(J56="","",IF(J56="Muy Baja",0.2,IF(J56="Baja",0.4,IF(J56="Media",0.6,IF(J56="Alta",0.8,IF(J56="Muy Alta",1,))))))</f>
        <v>0.8</v>
      </c>
      <c r="L56" s="222" t="s">
        <v>128</v>
      </c>
      <c r="M56" s="220">
        <f>IF(L56="","",IF(L56="Leve",0.2,IF(L56="Menor",0.4,IF(L56="Moderado",0.6,IF(L56="Mayor",0.8,IF(L56="Catastrófico",1,))))))</f>
        <v>0.6</v>
      </c>
      <c r="N56" s="221" t="str">
        <f>IF(OR(AND(J56="Muy Baja",L56="Leve"),AND(J56="Muy Baja",L56="Menor"),AND(J56="Baja",L56="Leve")),"Bajo",IF(OR(AND(J56="Muy baja",L56="Moderado"),AND(J56="Baja",L56="Menor"),AND(J56="Baja",L56="Moderado"),AND(J56="Media",L56="Leve"),AND(J56="Media",L56="Menor"),AND(J56="Media",L56="Moderado"),AND(J56="Alta",L56="Leve"),AND(J56="Alta",L56="Menor")),"Moderado",IF(OR(AND(J56="Muy Baja",L56="Mayor"),AND(J56="Baja",L56="Mayor"),AND(J56="Media",L56="Mayor"),AND(J56="Alta",L56="Moderado"),AND(J56="Alta",L56="Mayor"),AND(J56="Muy Alta",L56="Leve"),AND(J56="Muy Alta",L56="Menor"),AND(J56="Muy Alta",L56="Moderado"),AND(J56="Muy Alta",L56="Mayor")),"Alto",IF(OR(AND(J56="Muy Baja",L56="Catastrófico"),AND(J56="Baja",L56="Catastrófico"),AND(J56="Media",L56="Catastrófico"),AND(J56="Alta",L56="Catastrófico"),AND(J56="Muy Alta",L56="Catastrófico")),"Extremo",""))))</f>
        <v>Alto</v>
      </c>
      <c r="O56" s="81">
        <v>1</v>
      </c>
      <c r="P56" s="113" t="s">
        <v>366</v>
      </c>
      <c r="Q56" s="81" t="str">
        <f t="shared" ref="Q56:Q59" si="23">IF(OR(R56="Preventivo",R56="Detectivo"),"Probabilidad",IF(R56="Correctivo","Impacto",""))</f>
        <v>Probabilidad</v>
      </c>
      <c r="R56" s="82" t="s">
        <v>159</v>
      </c>
      <c r="S56" s="82" t="s">
        <v>131</v>
      </c>
      <c r="T56" s="80" t="str">
        <f t="shared" si="21"/>
        <v>30%</v>
      </c>
      <c r="U56" s="82" t="s">
        <v>145</v>
      </c>
      <c r="V56" s="82" t="s">
        <v>133</v>
      </c>
      <c r="W56" s="82" t="s">
        <v>134</v>
      </c>
      <c r="X56" s="87" t="s">
        <v>367</v>
      </c>
      <c r="Y56" s="86">
        <f>IFERROR(IF(Q56="Probabilidad",(K56-(+K56*T56)),IF(Q56="Impacto",K56,"")),"")</f>
        <v>0.56000000000000005</v>
      </c>
      <c r="Z56" s="85" t="str">
        <f>IFERROR(IF(Y56="","",IF(Y56&lt;=0.2,"Muy Baja",IF(Y56&lt;=0.4,"Baja",IF(Y56&lt;=0.6,"Media",IF(Y56&lt;=0.8,"Alta","Muy Alta"))))),"")</f>
        <v>Media</v>
      </c>
      <c r="AA56" s="80">
        <f t="shared" si="5"/>
        <v>0.56000000000000005</v>
      </c>
      <c r="AB56" s="85" t="str">
        <f t="shared" si="6"/>
        <v>Moderado</v>
      </c>
      <c r="AC56" s="80">
        <f>IFERROR(IF(Q56="Impacto",(M56-(+M56*T56)),IF(Q56="Probabilidad",M56,"")),"")</f>
        <v>0.6</v>
      </c>
      <c r="AD56" s="222" t="str">
        <f>IFERROR(IF(AE56=0,"",IF(AND(AE56&gt;0,AE56&lt;=0.2),"Muy Baja",IF(AE56&lt;=0.4,"Baja",IF(AE56&lt;=0.6,"Media",IF(AE56&lt;=0.8,"Alta","Muy Alta"))))),"")</f>
        <v>Media</v>
      </c>
      <c r="AE56" s="224">
        <f>MIN(Y56:Y57)</f>
        <v>0.56000000000000005</v>
      </c>
      <c r="AF56" s="222" t="str">
        <f>IFERROR(IF(AG56=0,"",IF(AND(AG56&gt;0,AG56&lt;=0.2),"Leve",IF(AG56&lt;=0.4,"Menor",IF(AG56&lt;=0.6,"Moderado",IF(AG56&lt;=0.8,"Mayor","Catastrófico"))))),"")</f>
        <v>Moderado</v>
      </c>
      <c r="AG56" s="224">
        <f>MIN(AC56:AC57)</f>
        <v>0.44999999999999996</v>
      </c>
      <c r="AH56" s="226" t="str">
        <f>IFERROR(IF(OR(AND(AD56="Muy Baja",AF56="Leve"),AND(AD56="Muy Baja",AF56="Menor"),AND(AD56="Baja",AF56="Leve")),"Bajo",IF(OR(AND(AD56="Muy Baja",AF56="Moderado"),AND(AD56="Baja",AF56="Menor"),AND(AD56="Baja",AF56="Moderado"),AND(AD56="Media",AF56="Leve"),AND(AD56="Media",AF56="Menor"),AND(AD56="Media",AF56="Moderado"),AND(AD56="Alta",AF56="Leve"),AND(AD56="Alta",AF56="Menor")),"Moderado",IF(OR(AND(AD56="Muy Baja",AF56="Mayor"),AND(AD56="Baja",AF56="Mayor"),AND(AD56="Media",AF56="Mayor"),AND(AD56="Alta",AF56="Moderado"),AND(AD56="Alta",AF56="Mayor"),AND(AD56="Muy Alta",AF56="Leve"),AND(AD56="Muy Alta",AF56="Menor"),AND(AD56="Muy Alta",AF56="Moderado"),AND(AD56="Muy Alta",AF56="Mayor")),"Alto",IF(OR(AND(AD56="Muy Baja",AF56="Catastrófico"),AND(AD56="Baja",AF56="Catastrófico"),AND(AD56="Media",AF56="Catastrófico"),AND(AD56="Alta",AF56="Catastrófico"),AND(AD56="Muy Alta",AF56="Catastrófico")),"Extremo","")))),"")</f>
        <v>Moderado</v>
      </c>
      <c r="AI56" s="268" t="s">
        <v>136</v>
      </c>
      <c r="AJ56" s="122"/>
      <c r="AK56" s="265" t="s">
        <v>368</v>
      </c>
      <c r="AL56" s="209" t="s">
        <v>369</v>
      </c>
      <c r="AM56" s="209" t="s">
        <v>370</v>
      </c>
      <c r="AN56" s="209" t="s">
        <v>371</v>
      </c>
      <c r="AO56" s="209" t="s">
        <v>370</v>
      </c>
      <c r="AP56" s="88"/>
      <c r="AQ56" s="88"/>
      <c r="AR56" s="88"/>
      <c r="AS56" s="88"/>
      <c r="AT56" s="88"/>
      <c r="AU56" s="88"/>
      <c r="AV56" s="88"/>
      <c r="AW56" s="88"/>
      <c r="AX56" s="88"/>
      <c r="AY56" s="88"/>
      <c r="AZ56" s="88"/>
    </row>
    <row r="57" spans="1:52" ht="345.75" customHeight="1">
      <c r="A57" s="273"/>
      <c r="B57" s="242"/>
      <c r="C57" s="239"/>
      <c r="D57" s="239"/>
      <c r="E57" s="239"/>
      <c r="F57" s="241"/>
      <c r="G57" s="239"/>
      <c r="H57" s="112" t="s">
        <v>372</v>
      </c>
      <c r="I57" s="245"/>
      <c r="J57" s="223"/>
      <c r="K57" s="220"/>
      <c r="L57" s="223"/>
      <c r="M57" s="220"/>
      <c r="N57" s="221"/>
      <c r="O57" s="81">
        <v>2</v>
      </c>
      <c r="P57" s="113" t="s">
        <v>373</v>
      </c>
      <c r="Q57" s="81" t="str">
        <f t="shared" si="23"/>
        <v>Impacto</v>
      </c>
      <c r="R57" s="82" t="s">
        <v>130</v>
      </c>
      <c r="S57" s="82" t="s">
        <v>131</v>
      </c>
      <c r="T57" s="80" t="str">
        <f t="shared" si="21"/>
        <v>25%</v>
      </c>
      <c r="U57" s="82" t="s">
        <v>145</v>
      </c>
      <c r="V57" s="82" t="s">
        <v>133</v>
      </c>
      <c r="W57" s="82" t="s">
        <v>134</v>
      </c>
      <c r="X57" s="87" t="s">
        <v>374</v>
      </c>
      <c r="Y57" s="86">
        <f>IFERROR(IF(AND(Q56="Probabilidad",Q57="Probabilidad"),(AA56-(+AA56*T57)),IF(Q57="Probabilidad",(K56-(+K56*T57)),IF(Q57="Impacto",AA56,""))),"")</f>
        <v>0.56000000000000005</v>
      </c>
      <c r="Z57" s="85" t="str">
        <f t="shared" ref="Z57" si="24">IFERROR(IF(Y57="","",IF(Y57&lt;=0.2,"Muy Baja",IF(Y57&lt;=0.4,"Baja",IF(Y57&lt;=0.6,"Media",IF(Y57&lt;=0.8,"Alta","Muy Alta"))))),"")</f>
        <v>Media</v>
      </c>
      <c r="AA57" s="80">
        <f t="shared" si="5"/>
        <v>0.56000000000000005</v>
      </c>
      <c r="AB57" s="85" t="str">
        <f t="shared" si="6"/>
        <v>Moderado</v>
      </c>
      <c r="AC57" s="80">
        <f>IFERROR(IF(AND(Q56="Impacto",Q57="Impacto"),(AC56-(+AC56*T57)),IF(Q57="Impacto",($M$15-(+$M$15*T57)),IF(Q57="Probabilidad",AC56,""))),"")</f>
        <v>0.44999999999999996</v>
      </c>
      <c r="AD57" s="223"/>
      <c r="AE57" s="225"/>
      <c r="AF57" s="223"/>
      <c r="AG57" s="225"/>
      <c r="AH57" s="227"/>
      <c r="AI57" s="269"/>
      <c r="AJ57" s="124"/>
      <c r="AK57" s="265"/>
      <c r="AL57" s="257"/>
      <c r="AM57" s="257"/>
      <c r="AN57" s="257"/>
      <c r="AO57" s="257"/>
      <c r="AP57" s="88"/>
      <c r="AQ57" s="88"/>
      <c r="AR57" s="88"/>
      <c r="AS57" s="88"/>
      <c r="AT57" s="88"/>
      <c r="AU57" s="88"/>
      <c r="AV57" s="88"/>
      <c r="AW57" s="88"/>
      <c r="AX57" s="88"/>
      <c r="AY57" s="88"/>
      <c r="AZ57" s="88"/>
    </row>
    <row r="58" spans="1:52" ht="187.5" customHeight="1">
      <c r="A58" s="273" t="s">
        <v>375</v>
      </c>
      <c r="B58" s="242" t="s">
        <v>376</v>
      </c>
      <c r="C58" s="243" t="s">
        <v>377</v>
      </c>
      <c r="D58" s="243" t="s">
        <v>167</v>
      </c>
      <c r="E58" s="243" t="s">
        <v>378</v>
      </c>
      <c r="F58" s="243" t="s">
        <v>379</v>
      </c>
      <c r="G58" s="243" t="s">
        <v>380</v>
      </c>
      <c r="H58" s="112" t="s">
        <v>381</v>
      </c>
      <c r="I58" s="244" t="s">
        <v>126</v>
      </c>
      <c r="J58" s="222" t="s">
        <v>330</v>
      </c>
      <c r="K58" s="220">
        <f>IF(J58="","",IF(J58="Muy Baja",0.2,IF(J58="Baja",0.4,IF(J58="Media",0.6,IF(J58="Alta",0.8,IF(J58="Muy Alta",1,))))))</f>
        <v>0.8</v>
      </c>
      <c r="L58" s="222" t="s">
        <v>128</v>
      </c>
      <c r="M58" s="220">
        <f>IF(L58="","",IF(L58="Leve",0.2,IF(L58="Menor",0.4,IF(L58="Moderado",0.6,IF(L58="Mayor",0.8,IF(L58="Catastrófico",1,))))))</f>
        <v>0.6</v>
      </c>
      <c r="N58" s="221"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81">
        <v>1</v>
      </c>
      <c r="P58" s="107" t="s">
        <v>382</v>
      </c>
      <c r="Q58" s="81" t="str">
        <f t="shared" si="23"/>
        <v>Probabilidad</v>
      </c>
      <c r="R58" s="82" t="s">
        <v>144</v>
      </c>
      <c r="S58" s="82" t="s">
        <v>131</v>
      </c>
      <c r="T58" s="80" t="str">
        <f t="shared" si="21"/>
        <v>40%</v>
      </c>
      <c r="U58" s="82" t="s">
        <v>145</v>
      </c>
      <c r="V58" s="82" t="s">
        <v>152</v>
      </c>
      <c r="W58" s="82" t="s">
        <v>134</v>
      </c>
      <c r="X58" s="108" t="s">
        <v>383</v>
      </c>
      <c r="Y58" s="86">
        <f>IFERROR(IF(Q58="Probabilidad",(K58-(+K58*T58)),IF(Q58="Impacto",K58,"")),"")</f>
        <v>0.48</v>
      </c>
      <c r="Z58" s="85" t="str">
        <f>IFERROR(IF(Y58="","",IF(Y58&lt;=0.2,"Muy Baja",IF(Y58&lt;=0.4,"Baja",IF(Y58&lt;=0.6,"Media",IF(Y58&lt;=0.8,"Alta","Muy Alta"))))),"")</f>
        <v>Media</v>
      </c>
      <c r="AA58" s="80">
        <f t="shared" si="5"/>
        <v>0.48</v>
      </c>
      <c r="AB58" s="85" t="str">
        <f t="shared" si="6"/>
        <v>Moderado</v>
      </c>
      <c r="AC58" s="80">
        <f>IFERROR(IF(Q58="Impacto",(M58-(+M58*T58)),IF(Q58="Probabilidad",M58,"")),"")</f>
        <v>0.6</v>
      </c>
      <c r="AD58" s="222" t="str">
        <f>IFERROR(IF(AE58=0,"",IF(AND(AE58&gt;0,AE58&lt;=0.2),"Muy Baja",IF(AE58&lt;=0.4,"Baja",IF(AE58&lt;=0.6,"Media",IF(AE58&lt;=0.8,"Alta","Muy Alta"))))),"")</f>
        <v>Baja</v>
      </c>
      <c r="AE58" s="224">
        <f>MIN(Y58:Y59)</f>
        <v>0.28799999999999998</v>
      </c>
      <c r="AF58" s="222" t="str">
        <f>IFERROR(IF(AG58=0,"",IF(AND(AG58&gt;0,AG58&lt;=0.2),"Leve",IF(AG58&lt;=0.4,"Menor",IF(AG58&lt;=0.6,"Moderado",IF(AG58&lt;=0.8,"Mayor","Catastrófico"))))),"")</f>
        <v>Moderado</v>
      </c>
      <c r="AG58" s="224">
        <f>MIN(AC58:AC59)</f>
        <v>0.6</v>
      </c>
      <c r="AH58" s="226"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68" t="s">
        <v>136</v>
      </c>
      <c r="AJ58" s="261"/>
      <c r="AK58" s="265" t="s">
        <v>384</v>
      </c>
      <c r="AL58" s="266" t="s">
        <v>385</v>
      </c>
      <c r="AM58" s="208" t="s">
        <v>263</v>
      </c>
      <c r="AN58" s="266" t="s">
        <v>386</v>
      </c>
      <c r="AO58" s="208" t="s">
        <v>387</v>
      </c>
      <c r="AP58" s="88"/>
      <c r="AQ58" s="88"/>
      <c r="AR58" s="88"/>
      <c r="AS58" s="88"/>
      <c r="AT58" s="88"/>
      <c r="AU58" s="88"/>
      <c r="AV58" s="88"/>
      <c r="AW58" s="88"/>
      <c r="AX58" s="88"/>
      <c r="AY58" s="88"/>
      <c r="AZ58" s="88"/>
    </row>
    <row r="59" spans="1:52" ht="187.5" customHeight="1">
      <c r="A59" s="273"/>
      <c r="B59" s="242"/>
      <c r="C59" s="243"/>
      <c r="D59" s="243"/>
      <c r="E59" s="243"/>
      <c r="F59" s="243"/>
      <c r="G59" s="243"/>
      <c r="H59" s="112" t="s">
        <v>388</v>
      </c>
      <c r="I59" s="245"/>
      <c r="J59" s="223"/>
      <c r="K59" s="220"/>
      <c r="L59" s="223"/>
      <c r="M59" s="220"/>
      <c r="N59" s="221"/>
      <c r="O59" s="81">
        <v>2</v>
      </c>
      <c r="P59" s="107" t="s">
        <v>389</v>
      </c>
      <c r="Q59" s="81" t="str">
        <f t="shared" si="23"/>
        <v>Probabilidad</v>
      </c>
      <c r="R59" s="82" t="s">
        <v>144</v>
      </c>
      <c r="S59" s="82" t="s">
        <v>131</v>
      </c>
      <c r="T59" s="80" t="str">
        <f t="shared" si="21"/>
        <v>40%</v>
      </c>
      <c r="U59" s="82" t="s">
        <v>145</v>
      </c>
      <c r="V59" s="82" t="s">
        <v>152</v>
      </c>
      <c r="W59" s="82" t="s">
        <v>134</v>
      </c>
      <c r="X59" s="108" t="s">
        <v>383</v>
      </c>
      <c r="Y59" s="86">
        <f>IFERROR(IF(AND(Q58="Probabilidad",Q59="Probabilidad"),(AA58-(+AA58*T59)),IF(Q59="Probabilidad",(K58-(+K58*T59)),IF(Q59="Impacto",AA58,""))),"")</f>
        <v>0.28799999999999998</v>
      </c>
      <c r="Z59" s="85" t="str">
        <f>IFERROR(IF(Y59="","",IF(Y59&lt;=0.2,"Muy Baja",IF(Y59&lt;=0.4,"Baja",IF(Y59&lt;=0.6,"Media",IF(Y59&lt;=0.8,"Alta","Muy Alta"))))),"")</f>
        <v>Baja</v>
      </c>
      <c r="AA59" s="80">
        <f t="shared" si="5"/>
        <v>0.28799999999999998</v>
      </c>
      <c r="AB59" s="85" t="str">
        <f t="shared" si="6"/>
        <v>Moderado</v>
      </c>
      <c r="AC59" s="80">
        <f>IFERROR(IF(AND(Q58="Impacto",Q59="Impacto"),(AC58-(+AC58*T59)),IF(Q59="Impacto",($M$15-(+$M$15*T59)),IF(Q59="Probabilidad",AC58,""))),"")</f>
        <v>0.6</v>
      </c>
      <c r="AD59" s="223"/>
      <c r="AE59" s="225"/>
      <c r="AF59" s="223"/>
      <c r="AG59" s="225"/>
      <c r="AH59" s="227"/>
      <c r="AI59" s="269"/>
      <c r="AJ59" s="261"/>
      <c r="AK59" s="265"/>
      <c r="AL59" s="267"/>
      <c r="AM59" s="208"/>
      <c r="AN59" s="267"/>
      <c r="AO59" s="208"/>
      <c r="AP59" s="88"/>
      <c r="AQ59" s="88"/>
      <c r="AR59" s="88"/>
      <c r="AS59" s="88"/>
      <c r="AT59" s="88"/>
      <c r="AU59" s="88"/>
      <c r="AV59" s="88"/>
      <c r="AW59" s="88"/>
      <c r="AX59" s="88"/>
      <c r="AY59" s="88"/>
      <c r="AZ59" s="88"/>
    </row>
    <row r="60" spans="1:52" ht="120" customHeight="1">
      <c r="A60" s="273" t="s">
        <v>390</v>
      </c>
      <c r="B60" s="300" t="s">
        <v>391</v>
      </c>
      <c r="C60" s="243" t="s">
        <v>392</v>
      </c>
      <c r="D60" s="243" t="s">
        <v>167</v>
      </c>
      <c r="E60" s="243" t="s">
        <v>393</v>
      </c>
      <c r="F60" s="243" t="s">
        <v>394</v>
      </c>
      <c r="G60" s="243" t="s">
        <v>395</v>
      </c>
      <c r="H60" s="112" t="s">
        <v>396</v>
      </c>
      <c r="I60" s="244" t="s">
        <v>199</v>
      </c>
      <c r="J60" s="222" t="s">
        <v>127</v>
      </c>
      <c r="K60" s="220">
        <f>IF(J60="","",IF(J60="Muy Baja",0.2,IF(J60="Baja",0.4,IF(J60="Media",0.6,IF(J60="Alta",0.8,IF(J60="Muy Alta",1,))))))</f>
        <v>0.6</v>
      </c>
      <c r="L60" s="222" t="s">
        <v>128</v>
      </c>
      <c r="M60" s="220">
        <f>IF(L60="","",IF(L60="Leve",0.2,IF(L60="Menor",0.4,IF(L60="Moderado",0.6,IF(L60="Mayor",0.8,IF(L60="Catastrófico",1,))))))</f>
        <v>0.6</v>
      </c>
      <c r="N60" s="221"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81">
        <v>1</v>
      </c>
      <c r="P60" s="107" t="s">
        <v>397</v>
      </c>
      <c r="Q60" s="81" t="str">
        <f t="shared" ref="Q60:Q79" si="25">IF(OR(R60="Preventivo",R60="Detectivo"),"Probabilidad",IF(R60="Correctivo","Impacto",""))</f>
        <v>Probabilidad</v>
      </c>
      <c r="R60" s="82" t="s">
        <v>144</v>
      </c>
      <c r="S60" s="82" t="s">
        <v>131</v>
      </c>
      <c r="T60" s="80" t="str">
        <f t="shared" ref="T60:T70" si="26">IF(AND(R60="Preventivo",S60="Automático"),"50%",IF(AND(R60="Preventivo",S60="Manual"),"40%",IF(AND(R60="Detectivo",S60="Automático"),"40%",IF(AND(R60="Detectivo",S60="Manual"),"30%",IF(AND(R60="Correctivo",S60="Automático"),"35%",IF(AND(R60="Correctivo",S60="Manual"),"25%",""))))))</f>
        <v>40%</v>
      </c>
      <c r="U60" s="82" t="s">
        <v>132</v>
      </c>
      <c r="V60" s="82" t="s">
        <v>152</v>
      </c>
      <c r="W60" s="82" t="s">
        <v>134</v>
      </c>
      <c r="X60" s="113" t="s">
        <v>398</v>
      </c>
      <c r="Y60" s="86">
        <f>IFERROR(IF(Q60="Probabilidad",(K60-(+K60*T60)),IF(Q60="Impacto",K60,"")),"")</f>
        <v>0.36</v>
      </c>
      <c r="Z60" s="85" t="str">
        <f t="shared" ref="Z60:Z79" si="27">IFERROR(IF(Y60="","",IF(Y60&lt;=0.2,"Muy Baja",IF(Y60&lt;=0.4,"Baja",IF(Y60&lt;=0.6,"Media",IF(Y60&lt;=0.8,"Alta","Muy Alta"))))),"")</f>
        <v>Baja</v>
      </c>
      <c r="AA60" s="80">
        <f t="shared" si="5"/>
        <v>0.36</v>
      </c>
      <c r="AB60" s="85" t="str">
        <f t="shared" si="6"/>
        <v>Moderado</v>
      </c>
      <c r="AC60" s="80">
        <f>IFERROR(IF(Q60="Impacto",(M60-(+M60*T60)),IF(Q60="Probabilidad",M60,"")),"")</f>
        <v>0.6</v>
      </c>
      <c r="AD60" s="222" t="str">
        <f>IFERROR(IF(AE60=0,"",IF(AND(AE60&gt;0,AE60&lt;=0.2),"Muy Baja",IF(AE60&lt;=0.4,"Baja",IF(AE60&lt;=0.6,"Media",IF(AE60&lt;=0.8,"Alta","Muy Alta"))))),"")</f>
        <v>Baja</v>
      </c>
      <c r="AE60" s="224">
        <f>MIN(Y60:Y61)</f>
        <v>0.216</v>
      </c>
      <c r="AF60" s="222" t="str">
        <f>IFERROR(IF(AG60=0,"",IF(AND(AG60&gt;0,AG60&lt;=0.2),"Leve",IF(AG60&lt;=0.4,"Menor",IF(AG60&lt;=0.6,"Moderado",IF(AG60&lt;=0.8,"Mayor","Catastrófico"))))),"")</f>
        <v>Moderado</v>
      </c>
      <c r="AG60" s="224">
        <f>MIN(AC60:AC61)</f>
        <v>0.6</v>
      </c>
      <c r="AH60" s="226"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68" t="s">
        <v>136</v>
      </c>
      <c r="AJ60" s="271"/>
      <c r="AK60" s="262" t="s">
        <v>399</v>
      </c>
      <c r="AL60" s="258" t="s">
        <v>400</v>
      </c>
      <c r="AM60" s="209" t="s">
        <v>401</v>
      </c>
      <c r="AN60" s="258" t="s">
        <v>402</v>
      </c>
      <c r="AO60" s="209" t="s">
        <v>403</v>
      </c>
      <c r="AP60" s="88"/>
      <c r="AQ60" s="88"/>
      <c r="AR60" s="88"/>
      <c r="AS60" s="88"/>
      <c r="AT60" s="88"/>
      <c r="AU60" s="88"/>
      <c r="AV60" s="88"/>
      <c r="AW60" s="88"/>
      <c r="AX60" s="88"/>
      <c r="AY60" s="88"/>
      <c r="AZ60" s="88"/>
    </row>
    <row r="61" spans="1:52" ht="225.95" customHeight="1">
      <c r="A61" s="273"/>
      <c r="B61" s="276"/>
      <c r="C61" s="243"/>
      <c r="D61" s="243"/>
      <c r="E61" s="243"/>
      <c r="F61" s="243"/>
      <c r="G61" s="243"/>
      <c r="H61" s="112" t="s">
        <v>404</v>
      </c>
      <c r="I61" s="245"/>
      <c r="J61" s="223"/>
      <c r="K61" s="220"/>
      <c r="L61" s="223"/>
      <c r="M61" s="220"/>
      <c r="N61" s="221"/>
      <c r="O61" s="81">
        <v>2</v>
      </c>
      <c r="P61" s="107" t="s">
        <v>405</v>
      </c>
      <c r="Q61" s="81" t="str">
        <f>IF(OR(R61="Preventivo",R61="Detectivo"),"Probabilidad",IF(R61="Correctivo","Impacto",""))</f>
        <v>Probabilidad</v>
      </c>
      <c r="R61" s="82" t="s">
        <v>144</v>
      </c>
      <c r="S61" s="82" t="s">
        <v>131</v>
      </c>
      <c r="T61" s="80" t="str">
        <f t="shared" si="26"/>
        <v>40%</v>
      </c>
      <c r="U61" s="82" t="s">
        <v>132</v>
      </c>
      <c r="V61" s="82" t="s">
        <v>152</v>
      </c>
      <c r="W61" s="82" t="s">
        <v>134</v>
      </c>
      <c r="X61" s="87" t="s">
        <v>406</v>
      </c>
      <c r="Y61" s="86">
        <f>IFERROR(IF(AND(Q60="Probabilidad",Q61="Probabilidad"),(AA60-(+AA60*T61)),IF(Q61="Probabilidad",(K60-(+K60*T61)),IF(Q61="Impacto",AA60,""))),"")</f>
        <v>0.216</v>
      </c>
      <c r="Z61" s="85" t="str">
        <f t="shared" si="27"/>
        <v>Baja</v>
      </c>
      <c r="AA61" s="80">
        <f t="shared" si="5"/>
        <v>0.216</v>
      </c>
      <c r="AB61" s="85" t="str">
        <f t="shared" si="6"/>
        <v>Moderado</v>
      </c>
      <c r="AC61" s="80">
        <f>IFERROR(IF(AND(Q60="Impacto",Q61="Impacto"),(AC60-(+AC60*T61)),IF(Q61="Impacto",($M$15-(+$M$15*T61)),IF(Q61="Probabilidad",AC60,""))),"")</f>
        <v>0.6</v>
      </c>
      <c r="AD61" s="223"/>
      <c r="AE61" s="225"/>
      <c r="AF61" s="223"/>
      <c r="AG61" s="225"/>
      <c r="AH61" s="227"/>
      <c r="AI61" s="269"/>
      <c r="AJ61" s="272"/>
      <c r="AK61" s="263"/>
      <c r="AL61" s="259"/>
      <c r="AM61" s="257"/>
      <c r="AN61" s="259"/>
      <c r="AO61" s="257"/>
      <c r="AP61" s="88"/>
      <c r="AQ61" s="88"/>
      <c r="AR61" s="88"/>
      <c r="AS61" s="88"/>
      <c r="AT61" s="88"/>
      <c r="AU61" s="88"/>
      <c r="AV61" s="88"/>
      <c r="AW61" s="88"/>
      <c r="AX61" s="88"/>
      <c r="AY61" s="88"/>
      <c r="AZ61" s="88"/>
    </row>
    <row r="62" spans="1:52" ht="93" customHeight="1">
      <c r="A62" s="273" t="s">
        <v>407</v>
      </c>
      <c r="B62" s="242" t="s">
        <v>408</v>
      </c>
      <c r="C62" s="243" t="s">
        <v>392</v>
      </c>
      <c r="D62" s="243" t="s">
        <v>409</v>
      </c>
      <c r="E62" s="243" t="s">
        <v>410</v>
      </c>
      <c r="F62" s="243" t="s">
        <v>411</v>
      </c>
      <c r="G62" s="243" t="s">
        <v>412</v>
      </c>
      <c r="H62" s="112" t="s">
        <v>413</v>
      </c>
      <c r="I62" s="244" t="s">
        <v>199</v>
      </c>
      <c r="J62" s="222" t="s">
        <v>127</v>
      </c>
      <c r="K62" s="220">
        <f>IF(J62="","",IF(J62="Muy Baja",0.2,IF(J62="Baja",0.4,IF(J62="Media",0.6,IF(J62="Alta",0.8,IF(J62="Muy Alta",1,))))))</f>
        <v>0.6</v>
      </c>
      <c r="L62" s="222" t="s">
        <v>234</v>
      </c>
      <c r="M62" s="220">
        <f>IF(L62="","",IF(L62="Leve",0.2,IF(L62="Menor",0.4,IF(L62="Moderado",0.6,IF(L62="Mayor",0.8,IF(L62="Catastrófico",1,))))))</f>
        <v>0.8</v>
      </c>
      <c r="N62" s="221" t="str">
        <f>IF(OR(AND(J62="Muy Baja",L62="Leve"),AND(J62="Muy Baja",L62="Menor"),AND(J62="Baja",L62="Leve")),"Bajo",IF(OR(AND(J62="Muy baja",L62="Moderado"),AND(J62="Baja",L62="Menor"),AND(J62="Baja",L62="Moderado"),AND(J62="Media",L62="Leve"),AND(J62="Media",L62="Menor"),AND(J62="Media",L62="Moderado"),AND(J62="Alta",L62="Leve"),AND(J62="Alta",L62="Menor")),"Moderado",IF(OR(AND(J62="Muy Baja",L62="Mayor"),AND(J62="Baja",L62="Mayor"),AND(J62="Media",L62="Mayor"),AND(J62="Alta",L62="Moderado"),AND(J62="Alta",L62="Mayor"),AND(J62="Muy Alta",L62="Leve"),AND(J62="Muy Alta",L62="Menor"),AND(J62="Muy Alta",L62="Moderado"),AND(J62="Muy Alta",L62="Mayor")),"Alto",IF(OR(AND(J62="Muy Baja",L62="Catastrófico"),AND(J62="Baja",L62="Catastrófico"),AND(J62="Media",L62="Catastrófico"),AND(J62="Alta",L62="Catastrófico"),AND(J62="Muy Alta",L62="Catastrófico")),"Extremo",""))))</f>
        <v>Alto</v>
      </c>
      <c r="O62" s="81">
        <v>1</v>
      </c>
      <c r="P62" s="107" t="s">
        <v>414</v>
      </c>
      <c r="Q62" s="81" t="str">
        <f t="shared" si="25"/>
        <v>Probabilidad</v>
      </c>
      <c r="R62" s="82" t="s">
        <v>144</v>
      </c>
      <c r="S62" s="82" t="s">
        <v>131</v>
      </c>
      <c r="T62" s="80" t="str">
        <f t="shared" si="26"/>
        <v>40%</v>
      </c>
      <c r="U62" s="82" t="s">
        <v>145</v>
      </c>
      <c r="V62" s="82" t="s">
        <v>133</v>
      </c>
      <c r="W62" s="82" t="s">
        <v>134</v>
      </c>
      <c r="X62" s="87" t="s">
        <v>415</v>
      </c>
      <c r="Y62" s="86">
        <f>IFERROR(IF(Q62="Probabilidad",(K62-(+K62*T62)),IF(Q62="Impacto",K62,"")),"")</f>
        <v>0.36</v>
      </c>
      <c r="Z62" s="85" t="str">
        <f t="shared" si="27"/>
        <v>Baja</v>
      </c>
      <c r="AA62" s="80">
        <f t="shared" si="5"/>
        <v>0.36</v>
      </c>
      <c r="AB62" s="85" t="str">
        <f t="shared" si="6"/>
        <v>Mayor</v>
      </c>
      <c r="AC62" s="80">
        <f>IFERROR(IF(Q62="Impacto",(M62-(+M62*T62)),IF(Q62="Probabilidad",M62,"")),"")</f>
        <v>0.8</v>
      </c>
      <c r="AD62" s="222" t="str">
        <f>IFERROR(IF(AE62=0,"",IF(AND(AE62&gt;0,AE62&lt;=0.2),"Muy Baja",IF(AE62&lt;=0.4,"Baja",IF(AE62&lt;=0.6,"Media",IF(AE62&lt;=0.8,"Alta","Muy Alta"))))),"")</f>
        <v>Muy Baja</v>
      </c>
      <c r="AE62" s="224">
        <f>MIN(Y62:Y65)</f>
        <v>0.1512</v>
      </c>
      <c r="AF62" s="222" t="str">
        <f>IFERROR(IF(AG62=0,"",IF(AND(AG62&gt;0,AG62&lt;=0.2),"Leve",IF(AG62&lt;=0.4,"Menor",IF(AG62&lt;=0.6,"Moderado",IF(AG62&lt;=0.8,"Mayor","Catastrófico"))))),"")</f>
        <v>Moderado</v>
      </c>
      <c r="AG62" s="224">
        <f>MIN(AC62:AC65)</f>
        <v>0.60000000000000009</v>
      </c>
      <c r="AH62" s="226" t="str">
        <f>IFERROR(IF(OR(AND(AD62="Muy Baja",AF62="Leve"),AND(AD62="Muy Baja",AF62="Menor"),AND(AD62="Baja",AF62="Leve")),"Bajo",IF(OR(AND(AD62="Muy Baja",AF62="Moderado"),AND(AD62="Baja",AF62="Menor"),AND(AD62="Baja",AF62="Moderado"),AND(AD62="Media",AF62="Leve"),AND(AD62="Media",AF62="Menor"),AND(AD62="Media",AF62="Moderado"),AND(AD62="Alta",AF62="Leve"),AND(AD62="Alta",AF62="Menor")),"Moderado",IF(OR(AND(AD62="Muy Baja",AF62="Mayor"),AND(AD62="Baja",AF62="Mayor"),AND(AD62="Media",AF62="Mayor"),AND(AD62="Alta",AF62="Moderado"),AND(AD62="Alta",AF62="Mayor"),AND(AD62="Muy Alta",AF62="Leve"),AND(AD62="Muy Alta",AF62="Menor"),AND(AD62="Muy Alta",AF62="Moderado"),AND(AD62="Muy Alta",AF62="Mayor")),"Alto",IF(OR(AND(AD62="Muy Baja",AF62="Catastrófico"),AND(AD62="Baja",AF62="Catastrófico"),AND(AD62="Media",AF62="Catastrófico"),AND(AD62="Alta",AF62="Catastrófico"),AND(AD62="Muy Alta",AF62="Catastrófico")),"Extremo","")))),"")</f>
        <v>Moderado</v>
      </c>
      <c r="AI62" s="268" t="s">
        <v>136</v>
      </c>
      <c r="AJ62" s="271" t="s">
        <v>416</v>
      </c>
      <c r="AK62" s="262" t="s">
        <v>417</v>
      </c>
      <c r="AL62" s="258" t="s">
        <v>418</v>
      </c>
      <c r="AM62" s="251" t="s">
        <v>419</v>
      </c>
      <c r="AN62" s="258" t="s">
        <v>420</v>
      </c>
      <c r="AO62" s="251" t="s">
        <v>421</v>
      </c>
      <c r="AP62" s="88"/>
      <c r="AQ62" s="88"/>
      <c r="AR62" s="88"/>
      <c r="AS62" s="88"/>
      <c r="AT62" s="88"/>
      <c r="AU62" s="88"/>
      <c r="AV62" s="88"/>
      <c r="AW62" s="88"/>
      <c r="AX62" s="88"/>
      <c r="AY62" s="88"/>
      <c r="AZ62" s="88"/>
    </row>
    <row r="63" spans="1:52" ht="133.5" customHeight="1">
      <c r="A63" s="273"/>
      <c r="B63" s="242"/>
      <c r="C63" s="243"/>
      <c r="D63" s="243"/>
      <c r="E63" s="243"/>
      <c r="F63" s="243"/>
      <c r="G63" s="243"/>
      <c r="H63" s="112" t="s">
        <v>422</v>
      </c>
      <c r="I63" s="245"/>
      <c r="J63" s="223"/>
      <c r="K63" s="220"/>
      <c r="L63" s="223"/>
      <c r="M63" s="220"/>
      <c r="N63" s="221"/>
      <c r="O63" s="81">
        <v>2</v>
      </c>
      <c r="P63" s="107" t="s">
        <v>423</v>
      </c>
      <c r="Q63" s="81" t="str">
        <f t="shared" si="25"/>
        <v>Probabilidad</v>
      </c>
      <c r="R63" s="82" t="s">
        <v>144</v>
      </c>
      <c r="S63" s="82" t="s">
        <v>131</v>
      </c>
      <c r="T63" s="80" t="str">
        <f t="shared" si="26"/>
        <v>40%</v>
      </c>
      <c r="U63" s="82" t="s">
        <v>145</v>
      </c>
      <c r="V63" s="82" t="s">
        <v>152</v>
      </c>
      <c r="W63" s="82" t="s">
        <v>134</v>
      </c>
      <c r="X63" s="87" t="s">
        <v>424</v>
      </c>
      <c r="Y63" s="86">
        <f>IFERROR(IF(AND(Q62="Probabilidad",Q63="Probabilidad"),(AA62-(+AA62*T63)),IF(Q63="Probabilidad",(K62-(+K62*T63)),IF(Q63="Impacto",AA62,""))),"")</f>
        <v>0.216</v>
      </c>
      <c r="Z63" s="85" t="str">
        <f t="shared" si="27"/>
        <v>Baja</v>
      </c>
      <c r="AA63" s="80">
        <f t="shared" si="5"/>
        <v>0.216</v>
      </c>
      <c r="AB63" s="85" t="str">
        <f t="shared" si="6"/>
        <v>Mayor</v>
      </c>
      <c r="AC63" s="80">
        <f>IFERROR(IF(AND(Q62="Impacto",Q63="Impacto"),(AC62-(+AC62*T63)),IF(Q63="Impacto",($M$15-(+$M$15*T63)),IF(Q63="Probabilidad",AC62,""))),"")</f>
        <v>0.8</v>
      </c>
      <c r="AD63" s="223"/>
      <c r="AE63" s="225"/>
      <c r="AF63" s="223"/>
      <c r="AG63" s="225"/>
      <c r="AH63" s="227"/>
      <c r="AI63" s="269"/>
      <c r="AJ63" s="364"/>
      <c r="AK63" s="270"/>
      <c r="AL63" s="260"/>
      <c r="AM63" s="252"/>
      <c r="AN63" s="260"/>
      <c r="AO63" s="252"/>
      <c r="AP63" s="88"/>
      <c r="AQ63" s="88"/>
      <c r="AR63" s="88"/>
      <c r="AS63" s="88"/>
      <c r="AT63" s="88"/>
      <c r="AU63" s="88"/>
      <c r="AV63" s="88"/>
      <c r="AW63" s="88"/>
      <c r="AX63" s="88"/>
      <c r="AY63" s="88"/>
      <c r="AZ63" s="88"/>
    </row>
    <row r="64" spans="1:52" ht="73.5" customHeight="1">
      <c r="A64" s="273"/>
      <c r="B64" s="242"/>
      <c r="C64" s="243"/>
      <c r="D64" s="243"/>
      <c r="E64" s="243"/>
      <c r="F64" s="243"/>
      <c r="G64" s="243"/>
      <c r="H64" s="112" t="s">
        <v>425</v>
      </c>
      <c r="I64" s="245"/>
      <c r="J64" s="223"/>
      <c r="K64" s="220"/>
      <c r="L64" s="223"/>
      <c r="M64" s="220"/>
      <c r="N64" s="221"/>
      <c r="O64" s="81">
        <v>3</v>
      </c>
      <c r="P64" s="107" t="s">
        <v>426</v>
      </c>
      <c r="Q64" s="81" t="str">
        <f t="shared" si="25"/>
        <v>Probabilidad</v>
      </c>
      <c r="R64" s="82" t="s">
        <v>159</v>
      </c>
      <c r="S64" s="82" t="s">
        <v>131</v>
      </c>
      <c r="T64" s="80" t="str">
        <f t="shared" si="26"/>
        <v>30%</v>
      </c>
      <c r="U64" s="82" t="s">
        <v>132</v>
      </c>
      <c r="V64" s="82" t="s">
        <v>152</v>
      </c>
      <c r="W64" s="82" t="s">
        <v>134</v>
      </c>
      <c r="X64" s="87" t="s">
        <v>427</v>
      </c>
      <c r="Y64" s="86">
        <f>IFERROR(IF(AND(Q63="Probabilidad",Q64="Probabilidad"),(AA63-(+AA63*T64)),IF(AND(Q63="Impacto",Q64="Probabilidad"),(AA62-(+AA62*T64)),IF(Q64="Impacto",AA63,""))),"")</f>
        <v>0.1512</v>
      </c>
      <c r="Z64" s="85" t="str">
        <f t="shared" si="27"/>
        <v>Muy Baja</v>
      </c>
      <c r="AA64" s="80">
        <f t="shared" si="5"/>
        <v>0.1512</v>
      </c>
      <c r="AB64" s="85" t="str">
        <f t="shared" si="6"/>
        <v>Mayor</v>
      </c>
      <c r="AC64" s="80">
        <f>IFERROR(IF(AND(Q63="Impacto",Q64="Impacto"),(AC63-(+AC63*T64)),IF(AND(Q63="Probabilidad",Q64="Impacto"),(AC62-(+AC62*T64)),IF(Q64="Probabilidad",AC63,""))),"")</f>
        <v>0.8</v>
      </c>
      <c r="AD64" s="223"/>
      <c r="AE64" s="225"/>
      <c r="AF64" s="223"/>
      <c r="AG64" s="225"/>
      <c r="AH64" s="227"/>
      <c r="AI64" s="269"/>
      <c r="AJ64" s="364"/>
      <c r="AK64" s="270"/>
      <c r="AL64" s="260"/>
      <c r="AM64" s="252"/>
      <c r="AN64" s="260"/>
      <c r="AO64" s="252"/>
      <c r="AP64" s="88"/>
      <c r="AQ64" s="88"/>
      <c r="AR64" s="88"/>
      <c r="AS64" s="88"/>
      <c r="AT64" s="88"/>
      <c r="AU64" s="88"/>
      <c r="AV64" s="88"/>
      <c r="AW64" s="88"/>
      <c r="AX64" s="88"/>
      <c r="AY64" s="88"/>
      <c r="AZ64" s="88"/>
    </row>
    <row r="65" spans="1:52" ht="32.450000000000003" hidden="1" customHeight="1">
      <c r="A65" s="268"/>
      <c r="B65" s="300"/>
      <c r="C65" s="244"/>
      <c r="D65" s="244"/>
      <c r="E65" s="244"/>
      <c r="F65" s="244"/>
      <c r="G65" s="244"/>
      <c r="H65" s="125"/>
      <c r="I65" s="245"/>
      <c r="J65" s="223"/>
      <c r="K65" s="246"/>
      <c r="L65" s="223"/>
      <c r="M65" s="246"/>
      <c r="N65" s="226"/>
      <c r="O65" s="126">
        <v>4</v>
      </c>
      <c r="P65" s="111" t="s">
        <v>428</v>
      </c>
      <c r="Q65" s="126" t="str">
        <f t="shared" si="25"/>
        <v>Impacto</v>
      </c>
      <c r="R65" s="127" t="s">
        <v>130</v>
      </c>
      <c r="S65" s="127" t="s">
        <v>131</v>
      </c>
      <c r="T65" s="128" t="str">
        <f t="shared" si="26"/>
        <v>25%</v>
      </c>
      <c r="U65" s="127" t="s">
        <v>132</v>
      </c>
      <c r="V65" s="127" t="s">
        <v>152</v>
      </c>
      <c r="W65" s="127" t="s">
        <v>134</v>
      </c>
      <c r="X65" s="129" t="s">
        <v>429</v>
      </c>
      <c r="Y65" s="84">
        <f>IFERROR(IF(AND(Q64="Probabilidad",Q65="Probabilidad"),(AA64-(+AA64*T65)),IF(AND(Q64="Impacto",Q65="Probabilidad"),(AA63-(+AA63*T65)),IF(Q65="Impacto",AA64,""))),"")</f>
        <v>0.1512</v>
      </c>
      <c r="Z65" s="83" t="str">
        <f t="shared" si="27"/>
        <v>Muy Baja</v>
      </c>
      <c r="AA65" s="128">
        <f t="shared" si="5"/>
        <v>0.1512</v>
      </c>
      <c r="AB65" s="83" t="str">
        <f t="shared" si="6"/>
        <v>Moderado</v>
      </c>
      <c r="AC65" s="128">
        <f>IFERROR(IF(AND(Q64="Impacto",Q65="Impacto"),(AC64-(+AC64*T65)),IF(AND(Q64="Probabilidad",Q65="Impacto"),(AC63-(+AC63*T65)),IF(Q65="Probabilidad",AC64,""))),"")</f>
        <v>0.60000000000000009</v>
      </c>
      <c r="AD65" s="223"/>
      <c r="AE65" s="225"/>
      <c r="AF65" s="223"/>
      <c r="AG65" s="225"/>
      <c r="AH65" s="227"/>
      <c r="AI65" s="269"/>
      <c r="AJ65" s="365"/>
      <c r="AK65" s="263"/>
      <c r="AL65" s="259"/>
      <c r="AM65" s="253"/>
      <c r="AN65" s="259"/>
      <c r="AO65" s="253"/>
      <c r="AP65" s="88"/>
      <c r="AQ65" s="88"/>
      <c r="AR65" s="88"/>
      <c r="AS65" s="88"/>
      <c r="AT65" s="88"/>
      <c r="AU65" s="88"/>
      <c r="AV65" s="88"/>
      <c r="AW65" s="88"/>
      <c r="AX65" s="88"/>
      <c r="AY65" s="88"/>
      <c r="AZ65" s="88"/>
    </row>
    <row r="66" spans="1:52" s="131" customFormat="1" ht="75.599999999999994" customHeight="1">
      <c r="A66" s="347" t="s">
        <v>430</v>
      </c>
      <c r="B66" s="243" t="s">
        <v>431</v>
      </c>
      <c r="C66" s="243" t="s">
        <v>392</v>
      </c>
      <c r="D66" s="243" t="s">
        <v>432</v>
      </c>
      <c r="E66" s="243" t="s">
        <v>433</v>
      </c>
      <c r="F66" s="243" t="s">
        <v>434</v>
      </c>
      <c r="G66" s="243" t="s">
        <v>435</v>
      </c>
      <c r="H66" s="87" t="s">
        <v>436</v>
      </c>
      <c r="I66" s="243" t="s">
        <v>126</v>
      </c>
      <c r="J66" s="284" t="s">
        <v>127</v>
      </c>
      <c r="K66" s="220">
        <f>IF(J66="","",IF(J66="Muy Baja",0.2,IF(J66="Baja",0.4,IF(J66="Media",0.6,IF(J66="Alta",0.8,IF(J66="Muy Alta",1,))))))</f>
        <v>0.6</v>
      </c>
      <c r="L66" s="284" t="s">
        <v>128</v>
      </c>
      <c r="M66" s="220">
        <f>IF(L66="","",IF(L66="Leve",0.2,IF(L66="Menor",0.4,IF(L66="Moderado",0.6,IF(L66="Mayor",0.8,IF(L66="Catastrófico",1,))))))</f>
        <v>0.6</v>
      </c>
      <c r="N66" s="221"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Moderado</v>
      </c>
      <c r="O66" s="85"/>
      <c r="P66" s="87" t="s">
        <v>437</v>
      </c>
      <c r="Q66" s="87" t="str">
        <f t="shared" si="25"/>
        <v>Probabilidad</v>
      </c>
      <c r="R66" s="82" t="s">
        <v>144</v>
      </c>
      <c r="S66" s="82" t="s">
        <v>438</v>
      </c>
      <c r="T66" s="82" t="str">
        <f t="shared" si="26"/>
        <v>40%</v>
      </c>
      <c r="U66" s="82"/>
      <c r="V66" s="82"/>
      <c r="W66" s="82"/>
      <c r="X66" s="87" t="s">
        <v>439</v>
      </c>
      <c r="Y66" s="86">
        <f>IFERROR(IF(Q66="Probabilidad",(K66-(+K66*T66)),IF(Q66="Impacto",K66,"")),"")</f>
        <v>0.36</v>
      </c>
      <c r="Z66" s="85" t="str">
        <f t="shared" si="27"/>
        <v>Baja</v>
      </c>
      <c r="AA66" s="80">
        <f>+Y66</f>
        <v>0.36</v>
      </c>
      <c r="AB66" s="85" t="str">
        <f>IFERROR(IF(AC66="","",IF(AC66&lt;=0.2,"Leve",IF(AC66&lt;=0.4,"Menor",IF(AC66&lt;=0.6,"Moderado",IF(AC66&lt;=0.8,"Mayor","Catastrófico"))))),"")</f>
        <v>Moderado</v>
      </c>
      <c r="AC66" s="80">
        <f>IFERROR(IF(Q66="Impacto",(M66-(+M66*T66)),IF(Q66="Probabilidad",M66,"")),"")</f>
        <v>0.6</v>
      </c>
      <c r="AD66" s="222" t="str">
        <f t="shared" ref="AD66" si="28">IFERROR(IF(AE66=0,"",IF(AND(AE66&gt;0,AE66&lt;=0.2),"Muy Baja",IF(AE66&lt;=0.4,"Baja",IF(AE66&lt;=0.6,"Media",IF(AE66&lt;=0.8,"Alta","Muy Alta"))))),"")</f>
        <v>Baja</v>
      </c>
      <c r="AE66" s="224">
        <f>MIN(Y66:Y68)</f>
        <v>0.216</v>
      </c>
      <c r="AF66" s="222" t="str">
        <f t="shared" ref="AF66" si="29">IFERROR(IF(AG66=0,"",IF(AND(AG66&gt;0,AG66&lt;=0.2),"Leve",IF(AG66&lt;=0.4,"Menor",IF(AG66&lt;=0.6,"Moderado",IF(AG66&lt;=0.8,"Mayor","Catastrófico"))))),"")</f>
        <v>Moderado</v>
      </c>
      <c r="AG66" s="224">
        <f>MIN(AC66:AC68)</f>
        <v>0.44999999999999996</v>
      </c>
      <c r="AH66" s="226" t="str">
        <f t="shared" ref="AH66" si="30">IFERROR(IF(OR(AND(AD66="Muy Baja",AF66="Leve"),AND(AD66="Muy Baja",AF66="Menor"),AND(AD66="Baja",AF66="Leve")),"Bajo",IF(OR(AND(AD66="Muy Baja",AF66="Moderado"),AND(AD66="Baja",AF66="Menor"),AND(AD66="Baja",AF66="Moderado"),AND(AD66="Media",AF66="Leve"),AND(AD66="Media",AF66="Menor"),AND(AD66="Media",AF66="Moderado"),AND(AD66="Alta",AF66="Leve"),AND(AD66="Alta",AF66="Menor")),"Moderado",IF(OR(AND(AD66="Muy Baja",AF66="Mayor"),AND(AD66="Baja",AF66="Mayor"),AND(AD66="Media",AF66="Mayor"),AND(AD66="Alta",AF66="Moderado"),AND(AD66="Alta",AF66="Mayor"),AND(AD66="Muy Alta",AF66="Leve"),AND(AD66="Muy Alta",AF66="Menor"),AND(AD66="Muy Alta",AF66="Moderado"),AND(AD66="Muy Alta",AF66="Mayor")),"Alto",IF(OR(AND(AD66="Muy Baja",AF66="Catastrófico"),AND(AD66="Baja",AF66="Catastrófico"),AND(AD66="Media",AF66="Catastrófico"),AND(AD66="Alta",AF66="Catastrófico"),AND(AD66="Muy Alta",AF66="Catastrófico")),"Extremo","")))),"")</f>
        <v>Moderado</v>
      </c>
      <c r="AI66" s="222" t="s">
        <v>136</v>
      </c>
      <c r="AJ66" s="254"/>
      <c r="AK66" s="130"/>
      <c r="AL66" s="251" t="s">
        <v>440</v>
      </c>
      <c r="AM66" s="251" t="s">
        <v>441</v>
      </c>
      <c r="AN66" s="251" t="s">
        <v>442</v>
      </c>
      <c r="AO66" s="251"/>
    </row>
    <row r="67" spans="1:52" s="131" customFormat="1" ht="75.599999999999994" customHeight="1">
      <c r="A67" s="347"/>
      <c r="B67" s="243"/>
      <c r="C67" s="243"/>
      <c r="D67" s="243"/>
      <c r="E67" s="243"/>
      <c r="F67" s="243"/>
      <c r="G67" s="243"/>
      <c r="H67" s="87" t="s">
        <v>443</v>
      </c>
      <c r="I67" s="243"/>
      <c r="J67" s="284"/>
      <c r="K67" s="220"/>
      <c r="L67" s="284"/>
      <c r="M67" s="220"/>
      <c r="N67" s="221"/>
      <c r="O67" s="85"/>
      <c r="P67" s="87" t="s">
        <v>444</v>
      </c>
      <c r="Q67" s="87" t="str">
        <f t="shared" si="25"/>
        <v>Probabilidad</v>
      </c>
      <c r="R67" s="132" t="s">
        <v>144</v>
      </c>
      <c r="S67" s="132" t="s">
        <v>131</v>
      </c>
      <c r="T67" s="132" t="str">
        <f t="shared" si="26"/>
        <v>40%</v>
      </c>
      <c r="U67" s="132"/>
      <c r="V67" s="132"/>
      <c r="W67" s="132"/>
      <c r="X67" s="87" t="s">
        <v>445</v>
      </c>
      <c r="Y67" s="86">
        <f>IFERROR(IF(AND(Q66="Probabilidad",Q67="Probabilidad"),(AA66-(+AA66*T67)),IF(Q67="Probabilidad",(K66-(+K66*T67)),IF(Q67="Impacto",AA66,""))),"")</f>
        <v>0.216</v>
      </c>
      <c r="Z67" s="85" t="str">
        <f t="shared" si="27"/>
        <v>Baja</v>
      </c>
      <c r="AA67" s="80">
        <f t="shared" ref="AA67:AA68" si="31">+Y67</f>
        <v>0.216</v>
      </c>
      <c r="AB67" s="85" t="str">
        <f t="shared" ref="AB67:AB68" si="32">IFERROR(IF(AC67="","",IF(AC67&lt;=0.2,"Leve",IF(AC67&lt;=0.4,"Menor",IF(AC67&lt;=0.6,"Moderado",IF(AC67&lt;=0.8,"Mayor","Catastrófico"))))),"")</f>
        <v>Moderado</v>
      </c>
      <c r="AC67" s="80">
        <f>IFERROR(IF(AND(Q66="Impacto",Q67="Impacto"),(AC66-(+AC66*T67)),IF(Q67="Impacto",($M$15-(+$M$15*T67)),IF(Q67="Probabilidad",AC66,""))),"")</f>
        <v>0.6</v>
      </c>
      <c r="AD67" s="223"/>
      <c r="AE67" s="225"/>
      <c r="AF67" s="223"/>
      <c r="AG67" s="225"/>
      <c r="AH67" s="227"/>
      <c r="AI67" s="223"/>
      <c r="AJ67" s="255"/>
      <c r="AK67" s="130"/>
      <c r="AL67" s="252"/>
      <c r="AM67" s="252"/>
      <c r="AN67" s="252"/>
      <c r="AO67" s="252"/>
    </row>
    <row r="68" spans="1:52" s="131" customFormat="1" ht="75.599999999999994" customHeight="1">
      <c r="A68" s="347"/>
      <c r="B68" s="243"/>
      <c r="C68" s="243"/>
      <c r="D68" s="243"/>
      <c r="E68" s="243"/>
      <c r="F68" s="243"/>
      <c r="G68" s="243"/>
      <c r="H68" s="87" t="s">
        <v>446</v>
      </c>
      <c r="I68" s="243"/>
      <c r="J68" s="284"/>
      <c r="K68" s="220"/>
      <c r="L68" s="284"/>
      <c r="M68" s="220"/>
      <c r="N68" s="221"/>
      <c r="O68" s="85"/>
      <c r="P68" s="87" t="s">
        <v>447</v>
      </c>
      <c r="Q68" s="133" t="str">
        <f t="shared" si="25"/>
        <v>Impacto</v>
      </c>
      <c r="R68" s="132" t="s">
        <v>130</v>
      </c>
      <c r="S68" s="132" t="s">
        <v>438</v>
      </c>
      <c r="T68" s="132" t="str">
        <f t="shared" si="26"/>
        <v>25%</v>
      </c>
      <c r="U68" s="132"/>
      <c r="V68" s="132"/>
      <c r="W68" s="132"/>
      <c r="X68" s="81" t="s">
        <v>448</v>
      </c>
      <c r="Y68" s="86">
        <f>IFERROR(IF(AND(Q67="Probabilidad",Q68="Probabilidad"),(AA67-(+AA67*T68)),IF(AND(Q67="Impacto",Q68="Probabilidad"),(AA66-(+AA66*T68)),IF(Q68="Impacto",AA67,""))),"")</f>
        <v>0.216</v>
      </c>
      <c r="Z68" s="85" t="str">
        <f t="shared" si="27"/>
        <v>Baja</v>
      </c>
      <c r="AA68" s="80">
        <f t="shared" si="31"/>
        <v>0.216</v>
      </c>
      <c r="AB68" s="85" t="str">
        <f t="shared" si="32"/>
        <v>Moderado</v>
      </c>
      <c r="AC68" s="80">
        <f>IFERROR(IF(AND(Q67="Impacto",Q68="Impacto"),(AC67-(+AC67*T68)),IF(AND(Q67="Probabilidad",Q68="Impacto"),(AC66-(+AC66*T68)),IF(Q68="Probabilidad",AC67,""))),"")</f>
        <v>0.44999999999999996</v>
      </c>
      <c r="AD68" s="223"/>
      <c r="AE68" s="225"/>
      <c r="AF68" s="223"/>
      <c r="AG68" s="225"/>
      <c r="AH68" s="227"/>
      <c r="AI68" s="249"/>
      <c r="AJ68" s="256"/>
      <c r="AK68" s="130"/>
      <c r="AL68" s="253"/>
      <c r="AM68" s="253"/>
      <c r="AN68" s="253"/>
      <c r="AO68" s="253"/>
    </row>
    <row r="69" spans="1:52" ht="114.75" hidden="1" customHeight="1">
      <c r="A69" s="273" t="s">
        <v>449</v>
      </c>
      <c r="B69" s="300" t="s">
        <v>450</v>
      </c>
      <c r="C69" s="243" t="s">
        <v>392</v>
      </c>
      <c r="D69" s="238" t="s">
        <v>451</v>
      </c>
      <c r="E69" s="238" t="s">
        <v>452</v>
      </c>
      <c r="F69" s="240" t="s">
        <v>453</v>
      </c>
      <c r="G69" s="238" t="s">
        <v>454</v>
      </c>
      <c r="H69" s="134"/>
      <c r="I69" s="244" t="s">
        <v>455</v>
      </c>
      <c r="J69" s="222" t="s">
        <v>127</v>
      </c>
      <c r="K69" s="220">
        <f>IF(J69="","",IF(J69="Muy Baja",0.2,IF(J69="Baja",0.4,IF(J69="Media",0.6,IF(J69="Alta",0.8,IF(J69="Muy Alta",1,))))))</f>
        <v>0.6</v>
      </c>
      <c r="L69" s="222" t="s">
        <v>234</v>
      </c>
      <c r="M69" s="220">
        <f>IF(L69="","",IF(L69="Leve",0.2,IF(L69="Menor",0.4,IF(L69="Moderado",0.6,IF(L69="Mayor",0.8,IF(L69="Catastrófico",1,))))))</f>
        <v>0.8</v>
      </c>
      <c r="N69" s="221"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81">
        <v>0.1</v>
      </c>
      <c r="P69" s="107" t="s">
        <v>456</v>
      </c>
      <c r="Q69" s="81" t="str">
        <f t="shared" si="25"/>
        <v>Probabilidad</v>
      </c>
      <c r="R69" s="82" t="s">
        <v>159</v>
      </c>
      <c r="S69" s="82" t="s">
        <v>131</v>
      </c>
      <c r="T69" s="80" t="str">
        <f t="shared" si="26"/>
        <v>30%</v>
      </c>
      <c r="U69" s="82" t="s">
        <v>132</v>
      </c>
      <c r="V69" s="82" t="s">
        <v>133</v>
      </c>
      <c r="W69" s="82" t="s">
        <v>134</v>
      </c>
      <c r="X69" s="119" t="s">
        <v>457</v>
      </c>
      <c r="Y69" s="86">
        <f>IFERROR(IF(Q69="Probabilidad",(K69-(+K69*T69)),IF(Q69="Impacto",K69,"")),"")</f>
        <v>0.42</v>
      </c>
      <c r="Z69" s="85" t="str">
        <f t="shared" si="27"/>
        <v>Media</v>
      </c>
      <c r="AA69" s="80">
        <f t="shared" si="5"/>
        <v>0.42</v>
      </c>
      <c r="AB69" s="85" t="str">
        <f t="shared" si="6"/>
        <v>Mayor</v>
      </c>
      <c r="AC69" s="80">
        <f>IFERROR(IF(Q69="Impacto",(M69-(+M69*T69)),IF(Q69="Probabilidad",M69,"")),"")</f>
        <v>0.8</v>
      </c>
      <c r="AD69" s="222" t="str">
        <f>IFERROR(IF(AE69=0,"",IF(AND(AE69&gt;0,AE69&lt;=0.2),"Muy Baja",IF(AE69&lt;=0.4,"Baja",IF(AE69&lt;=0.6,"Media",IF(AE69&lt;=0.8,"Alta","Muy Alta"))))),"")</f>
        <v>Muy Baja</v>
      </c>
      <c r="AE69" s="224">
        <f>MIN(Y69:Y72)</f>
        <v>0.1512</v>
      </c>
      <c r="AF69" s="222" t="str">
        <f>IFERROR(IF(AG69=0,"",IF(AND(AG69&gt;0,AG69&lt;=0.2),"Leve",IF(AG69&lt;=0.4,"Menor",IF(AG69&lt;=0.6,"Moderado",IF(AG69&lt;=0.8,"Mayor","Catastrófico"))))),"")</f>
        <v>Mayor</v>
      </c>
      <c r="AG69" s="224">
        <f>MIN(AC69:AC72)</f>
        <v>0.65</v>
      </c>
      <c r="AH69" s="226" t="str">
        <f>IFERROR(IF(OR(AND(AD69="Muy Baja",AF69="Leve"),AND(AD69="Muy Baja",AF69="Menor"),AND(AD69="Baja",AF69="Leve")),"Bajo",IF(OR(AND(AD69="Muy Baja",AF69="Moderado"),AND(AD69="Baja",AF69="Menor"),AND(AD69="Baja",AF69="Moderado"),AND(AD69="Media",AF69="Leve"),AND(AD69="Media",AF69="Menor"),AND(AD69="Media",AF69="Moderado"),AND(AD69="Alta",AF69="Leve"),AND(AD69="Alta",AF69="Menor")),"Moderado",IF(OR(AND(AD69="Muy Baja",AF69="Mayor"),AND(AD69="Baja",AF69="Mayor"),AND(AD69="Media",AF69="Mayor"),AND(AD69="Alta",AF69="Moderado"),AND(AD69="Alta",AF69="Mayor"),AND(AD69="Muy Alta",AF69="Leve"),AND(AD69="Muy Alta",AF69="Menor"),AND(AD69="Muy Alta",AF69="Moderado"),AND(AD69="Muy Alta",AF69="Mayor")),"Alto",IF(OR(AND(AD69="Muy Baja",AF69="Catastrófico"),AND(AD69="Baja",AF69="Catastrófico"),AND(AD69="Media",AF69="Catastrófico"),AND(AD69="Alta",AF69="Catastrófico"),AND(AD69="Muy Alta",AF69="Catastrófico")),"Extremo","")))),"")</f>
        <v>Alto</v>
      </c>
      <c r="AI69" s="268" t="s">
        <v>136</v>
      </c>
      <c r="AJ69" s="261" t="s">
        <v>458</v>
      </c>
      <c r="AK69" s="262" t="s">
        <v>459</v>
      </c>
      <c r="AL69" s="209"/>
      <c r="AM69" s="209"/>
      <c r="AN69" s="209"/>
      <c r="AO69" s="209"/>
      <c r="AP69" s="88"/>
      <c r="AQ69" s="88"/>
      <c r="AR69" s="88"/>
      <c r="AS69" s="88"/>
      <c r="AT69" s="88"/>
      <c r="AU69" s="88"/>
      <c r="AV69" s="88"/>
      <c r="AW69" s="88"/>
      <c r="AX69" s="88"/>
      <c r="AY69" s="88"/>
      <c r="AZ69" s="88"/>
    </row>
    <row r="70" spans="1:52" ht="114.75" hidden="1" customHeight="1">
      <c r="A70" s="273"/>
      <c r="B70" s="275"/>
      <c r="C70" s="243"/>
      <c r="D70" s="239"/>
      <c r="E70" s="239"/>
      <c r="F70" s="241"/>
      <c r="G70" s="239"/>
      <c r="H70" s="135"/>
      <c r="I70" s="245"/>
      <c r="J70" s="223"/>
      <c r="K70" s="220"/>
      <c r="L70" s="223"/>
      <c r="M70" s="220"/>
      <c r="N70" s="221"/>
      <c r="O70" s="81">
        <v>0.2</v>
      </c>
      <c r="P70" s="107" t="s">
        <v>460</v>
      </c>
      <c r="Q70" s="81" t="str">
        <f>IF(OR(R70="Preventivo",R70="Detectivo"),"Probabilidad",IF(R70="Correctivo","Impacto",""))</f>
        <v>Impacto</v>
      </c>
      <c r="R70" s="82" t="s">
        <v>130</v>
      </c>
      <c r="S70" s="82" t="s">
        <v>131</v>
      </c>
      <c r="T70" s="80" t="str">
        <f t="shared" si="26"/>
        <v>25%</v>
      </c>
      <c r="U70" s="82" t="s">
        <v>132</v>
      </c>
      <c r="V70" s="82" t="s">
        <v>133</v>
      </c>
      <c r="W70" s="82" t="s">
        <v>134</v>
      </c>
      <c r="X70" s="119" t="s">
        <v>461</v>
      </c>
      <c r="Y70" s="86">
        <f>IFERROR(IF(AND(Q69="Probabilidad",Q70="Probabilidad"),(AA69-(+AA69*T70)),IF(Q70="Probabilidad",(K69-(+K69*T70)),IF(Q70="Impacto",AA69,""))),"")</f>
        <v>0.42</v>
      </c>
      <c r="Z70" s="85" t="str">
        <f t="shared" si="27"/>
        <v>Media</v>
      </c>
      <c r="AA70" s="80">
        <f t="shared" si="5"/>
        <v>0.42</v>
      </c>
      <c r="AB70" s="85" t="str">
        <f t="shared" si="6"/>
        <v>Mayor</v>
      </c>
      <c r="AC70" s="80">
        <f>IFERROR(IF(AND(Q69="Impacto",Q70="Impacto"),(AC69-(+AC69*T70)),IF(Q70="Impacto",(M69-(+$M$15*T70)),IF(Q70="Probabilidad",AC69,""))),"")</f>
        <v>0.65</v>
      </c>
      <c r="AD70" s="223"/>
      <c r="AE70" s="225"/>
      <c r="AF70" s="223"/>
      <c r="AG70" s="225"/>
      <c r="AH70" s="227"/>
      <c r="AI70" s="269"/>
      <c r="AJ70" s="261"/>
      <c r="AK70" s="270"/>
      <c r="AL70" s="210"/>
      <c r="AM70" s="210"/>
      <c r="AN70" s="210"/>
      <c r="AO70" s="210"/>
      <c r="AP70" s="88"/>
      <c r="AQ70" s="88"/>
      <c r="AR70" s="88"/>
      <c r="AS70" s="88"/>
      <c r="AT70" s="88"/>
      <c r="AU70" s="88"/>
      <c r="AV70" s="88"/>
      <c r="AW70" s="88"/>
      <c r="AX70" s="88"/>
      <c r="AY70" s="88"/>
      <c r="AZ70" s="88"/>
    </row>
    <row r="71" spans="1:52" ht="79.5" hidden="1" customHeight="1">
      <c r="A71" s="273"/>
      <c r="B71" s="275"/>
      <c r="C71" s="243"/>
      <c r="D71" s="239"/>
      <c r="E71" s="239"/>
      <c r="F71" s="241"/>
      <c r="G71" s="239"/>
      <c r="H71" s="134" t="s">
        <v>462</v>
      </c>
      <c r="I71" s="245"/>
      <c r="J71" s="223"/>
      <c r="K71" s="220"/>
      <c r="L71" s="223"/>
      <c r="M71" s="220"/>
      <c r="N71" s="221"/>
      <c r="O71" s="81">
        <v>1</v>
      </c>
      <c r="P71" s="107" t="s">
        <v>463</v>
      </c>
      <c r="Q71" s="81" t="str">
        <f t="shared" si="25"/>
        <v>Probabilidad</v>
      </c>
      <c r="R71" s="82" t="s">
        <v>144</v>
      </c>
      <c r="S71" s="82" t="s">
        <v>131</v>
      </c>
      <c r="T71" s="80" t="str">
        <f t="shared" ref="T71:T79" si="33">IF(AND(R71="Preventivo",S71="Automático"),"50%",IF(AND(R71="Preventivo",S71="Manual"),"40%",IF(AND(R71="Detectivo",S71="Automático"),"40%",IF(AND(R71="Detectivo",S71="Manual"),"30%",IF(AND(R71="Correctivo",S71="Automático"),"35%",IF(AND(R71="Correctivo",S71="Manual"),"25%",""))))))</f>
        <v>40%</v>
      </c>
      <c r="U71" s="82" t="s">
        <v>145</v>
      </c>
      <c r="V71" s="82" t="s">
        <v>133</v>
      </c>
      <c r="W71" s="82" t="s">
        <v>134</v>
      </c>
      <c r="X71" s="119" t="s">
        <v>464</v>
      </c>
      <c r="Y71" s="86">
        <f>IFERROR(IF(AND(Q70="Probabilidad",Q71="Probabilidad"),(AA70-(+AA70*T71)),IF(AND(Q70="Impacto",Q71="Probabilidad"),(AA69-(+AA69*T71)),IF(Q71="Impacto",AA70,""))),"")</f>
        <v>0.252</v>
      </c>
      <c r="Z71" s="85" t="str">
        <f t="shared" si="27"/>
        <v>Baja</v>
      </c>
      <c r="AA71" s="80">
        <f t="shared" si="5"/>
        <v>0.252</v>
      </c>
      <c r="AB71" s="85" t="str">
        <f t="shared" si="6"/>
        <v>Mayor</v>
      </c>
      <c r="AC71" s="80">
        <f>IFERROR(IF(AND(Q70="Impacto",Q71="Impacto"),(AC70-(+AC70*T71)),IF(AND(Q70="Probabilidad",Q71="Impacto"),(AC69-(+AC69*T71)),IF(Q71="Probabilidad",AC70,""))),"")</f>
        <v>0.65</v>
      </c>
      <c r="AD71" s="223"/>
      <c r="AE71" s="225"/>
      <c r="AF71" s="223"/>
      <c r="AG71" s="225"/>
      <c r="AH71" s="227"/>
      <c r="AI71" s="269"/>
      <c r="AJ71" s="261"/>
      <c r="AK71" s="270"/>
      <c r="AL71" s="210"/>
      <c r="AM71" s="210"/>
      <c r="AN71" s="210"/>
      <c r="AO71" s="210"/>
      <c r="AP71" s="88"/>
      <c r="AQ71" s="88"/>
      <c r="AR71" s="88"/>
      <c r="AS71" s="88"/>
      <c r="AT71" s="88"/>
      <c r="AU71" s="88"/>
      <c r="AV71" s="88"/>
      <c r="AW71" s="88"/>
      <c r="AX71" s="88"/>
      <c r="AY71" s="88"/>
      <c r="AZ71" s="88"/>
    </row>
    <row r="72" spans="1:52" ht="97.5" hidden="1" customHeight="1">
      <c r="A72" s="273"/>
      <c r="B72" s="276"/>
      <c r="C72" s="243"/>
      <c r="D72" s="239"/>
      <c r="E72" s="239"/>
      <c r="F72" s="241"/>
      <c r="G72" s="239"/>
      <c r="H72" s="112" t="s">
        <v>465</v>
      </c>
      <c r="I72" s="245"/>
      <c r="J72" s="223"/>
      <c r="K72" s="220"/>
      <c r="L72" s="223"/>
      <c r="M72" s="220"/>
      <c r="N72" s="221"/>
      <c r="O72" s="81">
        <v>2</v>
      </c>
      <c r="P72" s="107" t="s">
        <v>466</v>
      </c>
      <c r="Q72" s="81" t="str">
        <f t="shared" si="25"/>
        <v>Probabilidad</v>
      </c>
      <c r="R72" s="82" t="s">
        <v>144</v>
      </c>
      <c r="S72" s="82" t="s">
        <v>131</v>
      </c>
      <c r="T72" s="80" t="str">
        <f t="shared" si="33"/>
        <v>40%</v>
      </c>
      <c r="U72" s="82" t="s">
        <v>132</v>
      </c>
      <c r="V72" s="82" t="s">
        <v>152</v>
      </c>
      <c r="W72" s="82" t="s">
        <v>134</v>
      </c>
      <c r="X72" s="119" t="s">
        <v>467</v>
      </c>
      <c r="Y72" s="86">
        <f>IFERROR(IF(AND(Q71="Probabilidad",Q72="Probabilidad"),(AA71-(+AA71*T72)),IF(AND(Q71="Impacto",Q72="Probabilidad"),(AA70-(+AA70*T72)),IF(Q72="Impacto",AA71,""))),"")</f>
        <v>0.1512</v>
      </c>
      <c r="Z72" s="85" t="str">
        <f t="shared" si="27"/>
        <v>Muy Baja</v>
      </c>
      <c r="AA72" s="80">
        <f t="shared" si="5"/>
        <v>0.1512</v>
      </c>
      <c r="AB72" s="85" t="str">
        <f t="shared" si="6"/>
        <v>Mayor</v>
      </c>
      <c r="AC72" s="80">
        <f>IFERROR(IF(AND(Q71="Impacto",Q72="Impacto"),(AC71-(+AC71*T72)),IF(AND(Q71="Probabilidad",Q72="Impacto"),(AC70-(+AC70*T72)),IF(Q72="Probabilidad",AC71,""))),"")</f>
        <v>0.65</v>
      </c>
      <c r="AD72" s="223"/>
      <c r="AE72" s="225"/>
      <c r="AF72" s="223"/>
      <c r="AG72" s="225"/>
      <c r="AH72" s="227"/>
      <c r="AI72" s="269"/>
      <c r="AJ72" s="261"/>
      <c r="AK72" s="270"/>
      <c r="AL72" s="210"/>
      <c r="AM72" s="210"/>
      <c r="AN72" s="210"/>
      <c r="AO72" s="210"/>
      <c r="AP72" s="88"/>
      <c r="AQ72" s="88"/>
      <c r="AR72" s="88"/>
      <c r="AS72" s="88"/>
      <c r="AT72" s="88"/>
      <c r="AU72" s="88"/>
      <c r="AV72" s="88"/>
      <c r="AW72" s="88"/>
      <c r="AX72" s="88"/>
      <c r="AY72" s="88"/>
      <c r="AZ72" s="88"/>
    </row>
    <row r="73" spans="1:52" ht="134.25" customHeight="1">
      <c r="A73" s="304" t="s">
        <v>468</v>
      </c>
      <c r="B73" s="242" t="s">
        <v>469</v>
      </c>
      <c r="C73" s="277" t="s">
        <v>470</v>
      </c>
      <c r="D73" s="243" t="s">
        <v>167</v>
      </c>
      <c r="E73" s="243" t="s">
        <v>471</v>
      </c>
      <c r="F73" s="242" t="s">
        <v>472</v>
      </c>
      <c r="G73" s="242" t="s">
        <v>473</v>
      </c>
      <c r="H73" s="112" t="s">
        <v>474</v>
      </c>
      <c r="I73" s="244" t="s">
        <v>172</v>
      </c>
      <c r="J73" s="222" t="s">
        <v>127</v>
      </c>
      <c r="K73" s="220">
        <f>IF(J73="","",IF(J73="Muy Baja",0.2,IF(J73="Baja",0.4,IF(J73="Media",0.6,IF(J73="Alta",0.8,IF(J73="Muy Alta",1,))))))</f>
        <v>0.6</v>
      </c>
      <c r="L73" s="222" t="s">
        <v>174</v>
      </c>
      <c r="M73" s="220">
        <f>IF(L73="","",IF(L73="Leve",0.2,IF(L73="Menor",0.4,IF(L73="Moderado",0.6,IF(L73="Mayor",0.8,IF(L73="Catastrófico",1,))))))</f>
        <v>1</v>
      </c>
      <c r="N73" s="221" t="s">
        <v>175</v>
      </c>
      <c r="O73" s="81">
        <v>1</v>
      </c>
      <c r="P73" s="110" t="s">
        <v>475</v>
      </c>
      <c r="Q73" s="81" t="str">
        <f t="shared" si="25"/>
        <v>Probabilidad</v>
      </c>
      <c r="R73" s="82" t="s">
        <v>144</v>
      </c>
      <c r="S73" s="82" t="s">
        <v>131</v>
      </c>
      <c r="T73" s="80" t="str">
        <f t="shared" si="33"/>
        <v>40%</v>
      </c>
      <c r="U73" s="82" t="s">
        <v>132</v>
      </c>
      <c r="V73" s="82" t="s">
        <v>152</v>
      </c>
      <c r="W73" s="82" t="s">
        <v>134</v>
      </c>
      <c r="X73" s="87" t="s">
        <v>476</v>
      </c>
      <c r="Y73" s="86">
        <f>IFERROR(IF(Q73="Probabilidad",(K73-(+K73*T73)),IF(Q73="Impacto",K73,"")),"")</f>
        <v>0.36</v>
      </c>
      <c r="Z73" s="85" t="str">
        <f t="shared" si="27"/>
        <v>Baja</v>
      </c>
      <c r="AA73" s="80">
        <f t="shared" si="5"/>
        <v>0.36</v>
      </c>
      <c r="AB73" s="85" t="str">
        <f t="shared" si="6"/>
        <v>Catastrófico</v>
      </c>
      <c r="AC73" s="80">
        <f>IFERROR(IF(Q73="Impacto",(M73-(+M73*T73)),IF(Q73="Probabilidad",M73,"")),"")</f>
        <v>1</v>
      </c>
      <c r="AD73" s="222" t="str">
        <f>IFERROR(IF(AE73=0,"",IF(AND(AE73&gt;0,AE73&lt;=0.2),"Muy Baja",IF(AE73&lt;=0.4,"Baja",IF(AE73&lt;=0.6,"Media",IF(AE73&lt;=0.8,"Alta","Muy Alta"))))),"")</f>
        <v>Muy Baja</v>
      </c>
      <c r="AE73" s="224">
        <f>MIN(Y73:Y79)</f>
        <v>2.3327999999999998E-2</v>
      </c>
      <c r="AF73" s="222" t="str">
        <f>IFERROR(IF(AG73=0,"",IF(AND(AG73&gt;0,AG73&lt;=0.2),"Leve",IF(AG73&lt;=0.4,"Menor",IF(AG73&lt;=0.6,"Moderado",IF(AG73&lt;=0.8,"Mayor","Catastrófico"))))),"")</f>
        <v>Mayor</v>
      </c>
      <c r="AG73" s="224">
        <f>MIN(AC73:AC79)</f>
        <v>0.75</v>
      </c>
      <c r="AH73" s="226" t="str">
        <f>IFERROR(IF(OR(AND(AD73="Muy Baja",AF73="Leve"),AND(AD73="Muy Baja",AF73="Menor"),AND(AD73="Baja",AF73="Leve")),"Bajo",IF(OR(AND(AD73="Muy Baja",AF73="Moderado"),AND(AD73="Baja",AF73="Menor"),AND(AD73="Baja",AF73="Moderado"),AND(AD73="Media",AF73="Leve"),AND(AD73="Media",AF73="Menor"),AND(AD73="Media",AF73="Moderado"),AND(AD73="Alta",AF73="Leve"),AND(AD73="Alta",AF73="Menor")),"Moderado",IF(OR(AND(AD73="Muy Baja",AF73="Mayor"),AND(AD73="Baja",AF73="Mayor"),AND(AD73="Media",AF73="Mayor"),AND(AD73="Alta",AF73="Moderado"),AND(AD73="Alta",AF73="Mayor"),AND(AD73="Muy Alta",AF73="Leve"),AND(AD73="Muy Alta",AF73="Menor"),AND(AD73="Muy Alta",AF73="Moderado"),AND(AD73="Muy Alta",AF73="Mayor")),"Alto",IF(OR(AND(AD73="Muy Baja",AF73="Catastrófico"),AND(AD73="Baja",AF73="Catastrófico"),AND(AD73="Media",AF73="Catastrófico"),AND(AD73="Alta",AF73="Catastrófico"),AND(AD73="Muy Alta",AF73="Catastrófico")),"Extremo","")))),"")</f>
        <v>Alto</v>
      </c>
      <c r="AI73" s="268" t="s">
        <v>136</v>
      </c>
      <c r="AJ73" s="361" t="s">
        <v>477</v>
      </c>
      <c r="AK73" s="262" t="s">
        <v>478</v>
      </c>
      <c r="AL73" s="209" t="s">
        <v>479</v>
      </c>
      <c r="AM73" s="209" t="s">
        <v>64</v>
      </c>
      <c r="AN73" s="209" t="s">
        <v>480</v>
      </c>
      <c r="AO73" s="209" t="s">
        <v>64</v>
      </c>
      <c r="AP73" s="88"/>
      <c r="AQ73" s="88"/>
      <c r="AR73" s="88"/>
      <c r="AS73" s="88"/>
      <c r="AT73" s="88"/>
      <c r="AU73" s="88"/>
      <c r="AV73" s="88"/>
      <c r="AW73" s="88"/>
      <c r="AX73" s="88"/>
      <c r="AY73" s="88"/>
      <c r="AZ73" s="88"/>
    </row>
    <row r="74" spans="1:52" ht="142.5" customHeight="1">
      <c r="A74" s="304"/>
      <c r="B74" s="242"/>
      <c r="C74" s="277"/>
      <c r="D74" s="243"/>
      <c r="E74" s="243"/>
      <c r="F74" s="242"/>
      <c r="G74" s="242"/>
      <c r="H74" s="112" t="s">
        <v>481</v>
      </c>
      <c r="I74" s="245"/>
      <c r="J74" s="223"/>
      <c r="K74" s="220"/>
      <c r="L74" s="223"/>
      <c r="M74" s="220"/>
      <c r="N74" s="221"/>
      <c r="O74" s="81">
        <v>2</v>
      </c>
      <c r="P74" s="120" t="s">
        <v>482</v>
      </c>
      <c r="Q74" s="81" t="str">
        <f t="shared" si="25"/>
        <v>Probabilidad</v>
      </c>
      <c r="R74" s="82" t="s">
        <v>144</v>
      </c>
      <c r="S74" s="82" t="s">
        <v>483</v>
      </c>
      <c r="T74" s="80" t="str">
        <f t="shared" si="33"/>
        <v>50%</v>
      </c>
      <c r="U74" s="82" t="s">
        <v>132</v>
      </c>
      <c r="V74" s="82" t="s">
        <v>152</v>
      </c>
      <c r="W74" s="82" t="s">
        <v>484</v>
      </c>
      <c r="X74" s="87" t="s">
        <v>485</v>
      </c>
      <c r="Y74" s="86">
        <f>IFERROR(IF(AND(Q73="Probabilidad",Q74="Probabilidad"),(AA73-(+AA73*T74)),IF(Q74="Probabilidad",(K73-(+K73*T74)),IF(Q74="Impacto",AA73,""))),"")</f>
        <v>0.18</v>
      </c>
      <c r="Z74" s="85" t="str">
        <f t="shared" si="27"/>
        <v>Muy Baja</v>
      </c>
      <c r="AA74" s="80">
        <f t="shared" si="5"/>
        <v>0.18</v>
      </c>
      <c r="AB74" s="85" t="str">
        <f t="shared" si="6"/>
        <v>Catastrófico</v>
      </c>
      <c r="AC74" s="80">
        <f>IFERROR(IF(AND(Q73="Impacto",Q74="Impacto"),(AC73-(+AC73*T74)),IF(Q74="Impacto",($M$15-(+$M$15*T74)),IF(Q74="Probabilidad",AC73,""))),"")</f>
        <v>1</v>
      </c>
      <c r="AD74" s="223"/>
      <c r="AE74" s="225"/>
      <c r="AF74" s="223"/>
      <c r="AG74" s="225"/>
      <c r="AH74" s="227"/>
      <c r="AI74" s="269"/>
      <c r="AJ74" s="362"/>
      <c r="AK74" s="270"/>
      <c r="AL74" s="210"/>
      <c r="AM74" s="210"/>
      <c r="AN74" s="210"/>
      <c r="AO74" s="210"/>
      <c r="AP74" s="88"/>
      <c r="AQ74" s="88"/>
      <c r="AR74" s="88"/>
      <c r="AS74" s="88"/>
      <c r="AT74" s="88"/>
      <c r="AU74" s="88"/>
      <c r="AV74" s="88"/>
      <c r="AW74" s="88"/>
      <c r="AX74" s="88"/>
      <c r="AY74" s="88"/>
      <c r="AZ74" s="88"/>
    </row>
    <row r="75" spans="1:52" ht="142.5" customHeight="1">
      <c r="A75" s="304"/>
      <c r="B75" s="242"/>
      <c r="C75" s="277"/>
      <c r="D75" s="243"/>
      <c r="E75" s="243"/>
      <c r="F75" s="242"/>
      <c r="G75" s="242"/>
      <c r="H75" s="112" t="s">
        <v>486</v>
      </c>
      <c r="I75" s="245"/>
      <c r="J75" s="223"/>
      <c r="K75" s="220"/>
      <c r="L75" s="223"/>
      <c r="M75" s="220"/>
      <c r="N75" s="221"/>
      <c r="O75" s="81">
        <v>3</v>
      </c>
      <c r="P75" s="113" t="s">
        <v>184</v>
      </c>
      <c r="Q75" s="81" t="str">
        <f t="shared" si="25"/>
        <v>Probabilidad</v>
      </c>
      <c r="R75" s="82" t="s">
        <v>144</v>
      </c>
      <c r="S75" s="82" t="s">
        <v>131</v>
      </c>
      <c r="T75" s="80" t="str">
        <f t="shared" si="33"/>
        <v>40%</v>
      </c>
      <c r="U75" s="82" t="s">
        <v>145</v>
      </c>
      <c r="V75" s="82" t="s">
        <v>133</v>
      </c>
      <c r="W75" s="82" t="s">
        <v>134</v>
      </c>
      <c r="X75" s="87" t="s">
        <v>185</v>
      </c>
      <c r="Y75" s="86">
        <f>IFERROR(IF(AND(Q74="Probabilidad",Q75="Probabilidad"),(AA74-(+AA74*T75)),IF(AND(Q74="Impacto",Q75="Probabilidad"),(AA73-(+AA73*T75)),IF(Q75="Impacto",AA74,""))),"")</f>
        <v>0.108</v>
      </c>
      <c r="Z75" s="85" t="str">
        <f t="shared" si="27"/>
        <v>Muy Baja</v>
      </c>
      <c r="AA75" s="80">
        <f t="shared" si="5"/>
        <v>0.108</v>
      </c>
      <c r="AB75" s="85" t="str">
        <f t="shared" si="6"/>
        <v>Catastrófico</v>
      </c>
      <c r="AC75" s="80">
        <f>IFERROR(IF(AND(Q74="Impacto",Q75="Impacto"),(AC74-(+AC74*T75)),IF(AND(Q74="Probabilidad",Q75="Impacto"),(AC73-(+AC73*T75)),IF(Q75="Probabilidad",AC74,""))),"")</f>
        <v>1</v>
      </c>
      <c r="AD75" s="223"/>
      <c r="AE75" s="225"/>
      <c r="AF75" s="223"/>
      <c r="AG75" s="225"/>
      <c r="AH75" s="227"/>
      <c r="AI75" s="269"/>
      <c r="AJ75" s="362"/>
      <c r="AK75" s="270"/>
      <c r="AL75" s="210"/>
      <c r="AM75" s="210"/>
      <c r="AN75" s="210"/>
      <c r="AO75" s="210"/>
      <c r="AP75" s="88"/>
      <c r="AQ75" s="88"/>
      <c r="AR75" s="88"/>
      <c r="AS75" s="88"/>
      <c r="AT75" s="88"/>
      <c r="AU75" s="88"/>
      <c r="AV75" s="88"/>
      <c r="AW75" s="88"/>
      <c r="AX75" s="88"/>
      <c r="AY75" s="88"/>
      <c r="AZ75" s="88"/>
    </row>
    <row r="76" spans="1:52" ht="142.5" customHeight="1">
      <c r="A76" s="304"/>
      <c r="B76" s="242"/>
      <c r="C76" s="277"/>
      <c r="D76" s="243"/>
      <c r="E76" s="243"/>
      <c r="F76" s="242"/>
      <c r="G76" s="242"/>
      <c r="H76" s="112" t="s">
        <v>487</v>
      </c>
      <c r="I76" s="245"/>
      <c r="J76" s="223"/>
      <c r="K76" s="220"/>
      <c r="L76" s="223"/>
      <c r="M76" s="220"/>
      <c r="N76" s="221"/>
      <c r="O76" s="81">
        <v>4</v>
      </c>
      <c r="P76" s="136" t="s">
        <v>488</v>
      </c>
      <c r="Q76" s="81" t="str">
        <f t="shared" si="25"/>
        <v>Probabilidad</v>
      </c>
      <c r="R76" s="82" t="s">
        <v>144</v>
      </c>
      <c r="S76" s="82" t="s">
        <v>131</v>
      </c>
      <c r="T76" s="80" t="str">
        <f t="shared" si="33"/>
        <v>40%</v>
      </c>
      <c r="U76" s="82" t="s">
        <v>145</v>
      </c>
      <c r="V76" s="82" t="s">
        <v>152</v>
      </c>
      <c r="W76" s="82" t="s">
        <v>134</v>
      </c>
      <c r="X76" s="87" t="s">
        <v>489</v>
      </c>
      <c r="Y76" s="86">
        <f>IFERROR(IF(AND(Q75="Probabilidad",Q76="Probabilidad"),(AA75-(+AA75*T76)),IF(AND(Q75="Impacto",Q76="Probabilidad"),(AA74-(+AA74*T76)),IF(Q76="Impacto",AA75,""))),"")</f>
        <v>6.4799999999999996E-2</v>
      </c>
      <c r="Z76" s="85" t="str">
        <f t="shared" si="27"/>
        <v>Muy Baja</v>
      </c>
      <c r="AA76" s="80">
        <f t="shared" si="5"/>
        <v>6.4799999999999996E-2</v>
      </c>
      <c r="AB76" s="85" t="str">
        <f t="shared" si="6"/>
        <v>Catastrófico</v>
      </c>
      <c r="AC76" s="80">
        <f>IFERROR(IF(AND(Q75="Impacto",Q76="Impacto"),(AC75-(+AC75*T76)),IF(AND(Q75="Probabilidad",Q76="Impacto"),(AC74-(+AC74*T76)),IF(Q76="Probabilidad",AC75,""))),"")</f>
        <v>1</v>
      </c>
      <c r="AD76" s="223"/>
      <c r="AE76" s="225"/>
      <c r="AF76" s="223"/>
      <c r="AG76" s="225"/>
      <c r="AH76" s="227"/>
      <c r="AI76" s="269"/>
      <c r="AJ76" s="362"/>
      <c r="AK76" s="270"/>
      <c r="AL76" s="210"/>
      <c r="AM76" s="210"/>
      <c r="AN76" s="210"/>
      <c r="AO76" s="210"/>
      <c r="AP76" s="88"/>
      <c r="AQ76" s="88"/>
      <c r="AR76" s="88"/>
      <c r="AS76" s="88"/>
      <c r="AT76" s="88"/>
      <c r="AU76" s="88"/>
      <c r="AV76" s="88"/>
      <c r="AW76" s="88"/>
      <c r="AX76" s="88"/>
      <c r="AY76" s="88"/>
      <c r="AZ76" s="88"/>
    </row>
    <row r="77" spans="1:52" ht="142.5" customHeight="1">
      <c r="A77" s="304"/>
      <c r="B77" s="242"/>
      <c r="C77" s="277"/>
      <c r="D77" s="243"/>
      <c r="E77" s="243"/>
      <c r="F77" s="242"/>
      <c r="G77" s="242"/>
      <c r="H77" s="112" t="s">
        <v>490</v>
      </c>
      <c r="I77" s="245"/>
      <c r="J77" s="223"/>
      <c r="K77" s="220"/>
      <c r="L77" s="223"/>
      <c r="M77" s="220"/>
      <c r="N77" s="221"/>
      <c r="O77" s="81">
        <v>5</v>
      </c>
      <c r="P77" s="136" t="s">
        <v>491</v>
      </c>
      <c r="Q77" s="81" t="str">
        <f t="shared" si="25"/>
        <v>Probabilidad</v>
      </c>
      <c r="R77" s="82" t="s">
        <v>144</v>
      </c>
      <c r="S77" s="82" t="s">
        <v>131</v>
      </c>
      <c r="T77" s="80" t="str">
        <f t="shared" si="33"/>
        <v>40%</v>
      </c>
      <c r="U77" s="82" t="s">
        <v>132</v>
      </c>
      <c r="V77" s="82" t="s">
        <v>133</v>
      </c>
      <c r="W77" s="82" t="s">
        <v>134</v>
      </c>
      <c r="X77" s="87" t="s">
        <v>492</v>
      </c>
      <c r="Y77" s="86">
        <f t="shared" ref="Y77:Y79" si="34">IFERROR(IF(AND(Q76="Probabilidad",Q77="Probabilidad"),(AA76-(+AA76*T77)),IF(AND(Q76="Impacto",Q77="Probabilidad"),(AA75-(+AA75*T77)),IF(Q77="Impacto",AA76,""))),"")</f>
        <v>3.8879999999999998E-2</v>
      </c>
      <c r="Z77" s="85" t="str">
        <f t="shared" si="27"/>
        <v>Muy Baja</v>
      </c>
      <c r="AA77" s="80">
        <f t="shared" si="5"/>
        <v>3.8879999999999998E-2</v>
      </c>
      <c r="AB77" s="85" t="str">
        <f t="shared" si="6"/>
        <v>Catastrófico</v>
      </c>
      <c r="AC77" s="80">
        <f t="shared" ref="AC77:AC79" si="35">IFERROR(IF(AND(Q76="Impacto",Q77="Impacto"),(AC76-(+AC76*T77)),IF(AND(Q76="Probabilidad",Q77="Impacto"),(AC75-(+AC75*T77)),IF(Q77="Probabilidad",AC76,""))),"")</f>
        <v>1</v>
      </c>
      <c r="AD77" s="223"/>
      <c r="AE77" s="225"/>
      <c r="AF77" s="223"/>
      <c r="AG77" s="225"/>
      <c r="AH77" s="227"/>
      <c r="AI77" s="269"/>
      <c r="AJ77" s="362"/>
      <c r="AK77" s="270"/>
      <c r="AL77" s="210"/>
      <c r="AM77" s="210"/>
      <c r="AN77" s="210"/>
      <c r="AO77" s="210"/>
      <c r="AP77" s="88"/>
      <c r="AQ77" s="88"/>
      <c r="AR77" s="88"/>
      <c r="AS77" s="88"/>
      <c r="AT77" s="88"/>
      <c r="AU77" s="88"/>
      <c r="AV77" s="88"/>
      <c r="AW77" s="88"/>
      <c r="AX77" s="88"/>
      <c r="AY77" s="88"/>
      <c r="AZ77" s="88"/>
    </row>
    <row r="78" spans="1:52" ht="222.75" customHeight="1">
      <c r="A78" s="304"/>
      <c r="B78" s="242"/>
      <c r="C78" s="277"/>
      <c r="D78" s="243"/>
      <c r="E78" s="243"/>
      <c r="F78" s="242"/>
      <c r="G78" s="242"/>
      <c r="H78" s="112" t="s">
        <v>493</v>
      </c>
      <c r="I78" s="245"/>
      <c r="J78" s="223"/>
      <c r="K78" s="220"/>
      <c r="L78" s="223"/>
      <c r="M78" s="220"/>
      <c r="N78" s="221"/>
      <c r="O78" s="81">
        <v>6</v>
      </c>
      <c r="P78" s="136" t="s">
        <v>494</v>
      </c>
      <c r="Q78" s="81" t="str">
        <f t="shared" si="25"/>
        <v>Probabilidad</v>
      </c>
      <c r="R78" s="82" t="s">
        <v>144</v>
      </c>
      <c r="S78" s="82" t="s">
        <v>131</v>
      </c>
      <c r="T78" s="80" t="str">
        <f t="shared" si="33"/>
        <v>40%</v>
      </c>
      <c r="U78" s="82" t="s">
        <v>145</v>
      </c>
      <c r="V78" s="82" t="s">
        <v>133</v>
      </c>
      <c r="W78" s="82" t="s">
        <v>134</v>
      </c>
      <c r="X78" s="87" t="s">
        <v>495</v>
      </c>
      <c r="Y78" s="86">
        <f t="shared" si="34"/>
        <v>2.3327999999999998E-2</v>
      </c>
      <c r="Z78" s="85" t="str">
        <f t="shared" si="27"/>
        <v>Muy Baja</v>
      </c>
      <c r="AA78" s="80">
        <f t="shared" si="5"/>
        <v>2.3327999999999998E-2</v>
      </c>
      <c r="AB78" s="85" t="str">
        <f t="shared" si="6"/>
        <v>Catastrófico</v>
      </c>
      <c r="AC78" s="80">
        <f t="shared" si="35"/>
        <v>1</v>
      </c>
      <c r="AD78" s="223"/>
      <c r="AE78" s="225"/>
      <c r="AF78" s="223"/>
      <c r="AG78" s="225"/>
      <c r="AH78" s="227"/>
      <c r="AI78" s="269"/>
      <c r="AJ78" s="362"/>
      <c r="AK78" s="270"/>
      <c r="AL78" s="210"/>
      <c r="AM78" s="210"/>
      <c r="AN78" s="210"/>
      <c r="AO78" s="210"/>
      <c r="AP78" s="88"/>
      <c r="AQ78" s="88"/>
      <c r="AR78" s="88"/>
      <c r="AS78" s="88"/>
      <c r="AT78" s="88"/>
      <c r="AU78" s="88"/>
      <c r="AV78" s="88"/>
      <c r="AW78" s="88"/>
      <c r="AX78" s="88"/>
      <c r="AY78" s="88"/>
      <c r="AZ78" s="88"/>
    </row>
    <row r="79" spans="1:52" ht="137.25" customHeight="1">
      <c r="A79" s="304"/>
      <c r="B79" s="242"/>
      <c r="C79" s="277"/>
      <c r="D79" s="243"/>
      <c r="E79" s="243"/>
      <c r="F79" s="242"/>
      <c r="G79" s="242"/>
      <c r="H79" s="112"/>
      <c r="I79" s="245"/>
      <c r="J79" s="223"/>
      <c r="K79" s="220"/>
      <c r="L79" s="223"/>
      <c r="M79" s="220"/>
      <c r="N79" s="221"/>
      <c r="O79" s="81"/>
      <c r="P79" s="136" t="s">
        <v>496</v>
      </c>
      <c r="Q79" s="81" t="str">
        <f t="shared" si="25"/>
        <v>Impacto</v>
      </c>
      <c r="R79" s="82" t="s">
        <v>130</v>
      </c>
      <c r="S79" s="82" t="s">
        <v>131</v>
      </c>
      <c r="T79" s="80" t="str">
        <f t="shared" si="33"/>
        <v>25%</v>
      </c>
      <c r="U79" s="82" t="s">
        <v>132</v>
      </c>
      <c r="V79" s="82" t="s">
        <v>133</v>
      </c>
      <c r="W79" s="82" t="s">
        <v>134</v>
      </c>
      <c r="X79" s="87" t="s">
        <v>190</v>
      </c>
      <c r="Y79" s="86">
        <f t="shared" si="34"/>
        <v>2.3327999999999998E-2</v>
      </c>
      <c r="Z79" s="85" t="str">
        <f t="shared" si="27"/>
        <v>Muy Baja</v>
      </c>
      <c r="AA79" s="80">
        <f t="shared" si="5"/>
        <v>2.3327999999999998E-2</v>
      </c>
      <c r="AB79" s="85" t="str">
        <f t="shared" si="6"/>
        <v>Mayor</v>
      </c>
      <c r="AC79" s="80">
        <f t="shared" si="35"/>
        <v>0.75</v>
      </c>
      <c r="AD79" s="223"/>
      <c r="AE79" s="225"/>
      <c r="AF79" s="223"/>
      <c r="AG79" s="225"/>
      <c r="AH79" s="227"/>
      <c r="AI79" s="269"/>
      <c r="AJ79" s="363"/>
      <c r="AK79" s="263"/>
      <c r="AL79" s="257"/>
      <c r="AM79" s="257"/>
      <c r="AN79" s="257"/>
      <c r="AO79" s="257"/>
      <c r="AP79" s="88"/>
      <c r="AQ79" s="88"/>
      <c r="AR79" s="88"/>
      <c r="AS79" s="88"/>
      <c r="AT79" s="88"/>
      <c r="AU79" s="88"/>
      <c r="AV79" s="88"/>
      <c r="AW79" s="88"/>
      <c r="AX79" s="88"/>
      <c r="AY79" s="88"/>
      <c r="AZ79" s="88"/>
    </row>
    <row r="80" spans="1:52" ht="86.25" hidden="1" customHeight="1">
      <c r="A80" s="273" t="s">
        <v>497</v>
      </c>
      <c r="B80" s="301" t="s">
        <v>498</v>
      </c>
      <c r="C80" s="243" t="s">
        <v>392</v>
      </c>
      <c r="D80" s="243" t="s">
        <v>167</v>
      </c>
      <c r="E80" s="243" t="s">
        <v>499</v>
      </c>
      <c r="F80" s="243" t="s">
        <v>500</v>
      </c>
      <c r="G80" s="242" t="s">
        <v>501</v>
      </c>
      <c r="I80" s="244" t="s">
        <v>199</v>
      </c>
      <c r="J80" s="222" t="s">
        <v>127</v>
      </c>
      <c r="K80" s="220">
        <f>IF(J80="","",IF(J80="Muy Baja",0.2,IF(J80="Baja",0.4,IF(J80="Media",0.6,IF(J80="Alta",0.8,IF(J80="Muy Alta",1,))))))</f>
        <v>0.6</v>
      </c>
      <c r="L80" s="222" t="s">
        <v>128</v>
      </c>
      <c r="M80" s="220">
        <f>IF(L80="","",IF(L80="Leve",0.2,IF(L80="Menor",0.4,IF(L80="Moderado",0.6,IF(L80="Mayor",0.8,IF(L80="Catastrófico",1,))))))</f>
        <v>0.6</v>
      </c>
      <c r="N80" s="221" t="str">
        <f>IF(OR(AND(J80="Muy Baja",L80="Leve"),AND(J80="Muy Baja",L80="Menor"),AND(J80="Baja",L80="Leve")),"Bajo",IF(OR(AND(J80="Muy baja",L80="Moderado"),AND(J80="Baja",L80="Menor"),AND(J80="Baja",L80="Moderado"),AND(J80="Media",L80="Leve"),AND(J80="Media",L80="Menor"),AND(J80="Media",L80="Moderado"),AND(J80="Alta",L80="Leve"),AND(J80="Alta",L80="Menor")),"Moderado",IF(OR(AND(J80="Muy Baja",L80="Mayor"),AND(J80="Baja",L80="Mayor"),AND(J80="Media",L80="Mayor"),AND(J80="Alta",L80="Moderado"),AND(J80="Alta",L80="Mayor"),AND(J80="Muy Alta",L80="Leve"),AND(J80="Muy Alta",L80="Menor"),AND(J80="Muy Alta",L80="Moderado"),AND(J80="Muy Alta",L80="Mayor")),"Alto",IF(OR(AND(J80="Muy Baja",L80="Catastrófico"),AND(J80="Baja",L80="Catastrófico"),AND(J80="Media",L80="Catastrófico"),AND(J80="Alta",L80="Catastrófico"),AND(J80="Muy Alta",L80="Catastrófico")),"Extremo",""))))</f>
        <v>Moderado</v>
      </c>
      <c r="P80" s="123" t="s">
        <v>502</v>
      </c>
      <c r="Q80" s="81" t="str">
        <f t="shared" ref="Q80:Q82" si="36">IF(OR(R80="Preventivo",R80="Detectivo"),"Probabilidad",IF(R80="Correctivo","Impacto",""))</f>
        <v>Impacto</v>
      </c>
      <c r="R80" s="82" t="s">
        <v>130</v>
      </c>
      <c r="S80" s="82" t="s">
        <v>131</v>
      </c>
      <c r="T80" s="80" t="str">
        <f>IF(AND(R80="Preventivo",S80="Automático"),"50%",IF(AND(R80="Preventivo",S80="Manual"),"40%",IF(AND(R80="Detectivo",S80="Automático"),"40%",IF(AND(R80="Detectivo",S80="Manual"),"30%",IF(AND(R80="Correctivo",S80="Automático"),"35%",IF(AND(R80="Correctivo",S80="Manual"),"25%",""))))))</f>
        <v>25%</v>
      </c>
      <c r="U80" s="82" t="s">
        <v>145</v>
      </c>
      <c r="V80" s="82" t="s">
        <v>152</v>
      </c>
      <c r="W80" s="82" t="s">
        <v>134</v>
      </c>
      <c r="X80" s="87" t="s">
        <v>503</v>
      </c>
      <c r="Y80" s="86">
        <f>IFERROR(IF(Q80="Probabilidad",(K80-(+K80*T80)),IF(Q80="Impacto",K80,"")),"")</f>
        <v>0.6</v>
      </c>
      <c r="Z80" s="85" t="str">
        <f t="shared" ref="Z80:Z98" si="37">IFERROR(IF(Y80="","",IF(Y80&lt;=0.2,"Muy Baja",IF(Y80&lt;=0.4,"Baja",IF(Y80&lt;=0.6,"Media",IF(Y80&lt;=0.8,"Alta","Muy Alta"))))),"")</f>
        <v>Media</v>
      </c>
      <c r="AA80" s="80">
        <f t="shared" si="5"/>
        <v>0.6</v>
      </c>
      <c r="AB80" s="85" t="str">
        <f t="shared" si="6"/>
        <v>Moderado</v>
      </c>
      <c r="AC80" s="80">
        <f>IFERROR(IF(Q80="Impacto",(M80-(+M80*T80)),IF(Q80="Probabilidad",M80,"")),"")</f>
        <v>0.44999999999999996</v>
      </c>
      <c r="AD80" s="222" t="str">
        <f>IFERROR(IF(AE80=0,"",IF(AND(AE80&gt;0,AE80&lt;=0.2),"Muy Baja",IF(AE80&lt;=0.4,"Baja",IF(AE80&lt;=0.6,"Media",IF(AE80&lt;=0.8,"Alta","Muy Alta"))))),"")</f>
        <v>Baja</v>
      </c>
      <c r="AE80" s="224">
        <f>MIN(Y80:Y82)</f>
        <v>0.216</v>
      </c>
      <c r="AF80" s="222" t="str">
        <f>IFERROR(IF(AG80=0,"",IF(AND(AG80&gt;0,AG80&lt;=0.2),"Leve",IF(AG80&lt;=0.4,"Menor",IF(AG80&lt;=0.6,"Moderado",IF(AG80&lt;=0.8,"Mayor","Catastrófico"))))),"")</f>
        <v>Moderado</v>
      </c>
      <c r="AG80" s="224">
        <f>MIN(AC80:AC82)</f>
        <v>0.44999999999999996</v>
      </c>
      <c r="AH80" s="226" t="str">
        <f>IFERROR(IF(OR(AND(AD80="Muy Baja",AF80="Leve"),AND(AD80="Muy Baja",AF80="Menor"),AND(AD80="Baja",AF80="Leve")),"Bajo",IF(OR(AND(AD80="Muy Baja",AF80="Moderado"),AND(AD80="Baja",AF80="Menor"),AND(AD80="Baja",AF80="Moderado"),AND(AD80="Media",AF80="Leve"),AND(AD80="Media",AF80="Menor"),AND(AD80="Media",AF80="Moderado"),AND(AD80="Alta",AF80="Leve"),AND(AD80="Alta",AF80="Menor")),"Moderado",IF(OR(AND(AD80="Muy Baja",AF80="Mayor"),AND(AD80="Baja",AF80="Mayor"),AND(AD80="Media",AF80="Mayor"),AND(AD80="Alta",AF80="Moderado"),AND(AD80="Alta",AF80="Mayor"),AND(AD80="Muy Alta",AF80="Leve"),AND(AD80="Muy Alta",AF80="Menor"),AND(AD80="Muy Alta",AF80="Moderado"),AND(AD80="Muy Alta",AF80="Mayor")),"Alto",IF(OR(AND(AD80="Muy Baja",AF80="Catastrófico"),AND(AD80="Baja",AF80="Catastrófico"),AND(AD80="Media",AF80="Catastrófico"),AND(AD80="Alta",AF80="Catastrófico"),AND(AD80="Muy Alta",AF80="Catastrófico")),"Extremo","")))),"")</f>
        <v>Moderado</v>
      </c>
      <c r="AI80" s="268"/>
      <c r="AJ80" s="122"/>
      <c r="AK80" s="262" t="s">
        <v>504</v>
      </c>
      <c r="AL80" s="209"/>
      <c r="AM80" s="209"/>
      <c r="AN80" s="209"/>
      <c r="AO80" s="209"/>
      <c r="AP80" s="88"/>
      <c r="AQ80" s="88"/>
      <c r="AR80" s="88"/>
      <c r="AS80" s="88"/>
      <c r="AT80" s="88"/>
      <c r="AU80" s="88"/>
      <c r="AV80" s="88"/>
      <c r="AW80" s="88"/>
      <c r="AX80" s="88"/>
      <c r="AY80" s="88"/>
      <c r="AZ80" s="88"/>
    </row>
    <row r="81" spans="1:61" ht="110.25" hidden="1" customHeight="1">
      <c r="A81" s="273"/>
      <c r="B81" s="302"/>
      <c r="C81" s="243"/>
      <c r="D81" s="243"/>
      <c r="E81" s="243"/>
      <c r="F81" s="243"/>
      <c r="G81" s="242"/>
      <c r="H81" s="112" t="s">
        <v>505</v>
      </c>
      <c r="I81" s="245"/>
      <c r="J81" s="223"/>
      <c r="K81" s="220"/>
      <c r="L81" s="223"/>
      <c r="M81" s="220"/>
      <c r="N81" s="221"/>
      <c r="O81" s="81">
        <v>1</v>
      </c>
      <c r="P81" s="123" t="s">
        <v>506</v>
      </c>
      <c r="Q81" s="81" t="str">
        <f t="shared" si="36"/>
        <v>Probabilidad</v>
      </c>
      <c r="R81" s="82" t="s">
        <v>144</v>
      </c>
      <c r="S81" s="82" t="s">
        <v>131</v>
      </c>
      <c r="T81" s="80" t="str">
        <f>IF(AND(R81="Preventivo",S81="Automático"),"50%",IF(AND(R81="Preventivo",S81="Manual"),"40%",IF(AND(R81="Detectivo",S81="Automático"),"40%",IF(AND(R81="Detectivo",S81="Manual"),"30%",IF(AND(R81="Correctivo",S81="Automático"),"35%",IF(AND(R81="Correctivo",S81="Manual"),"25%",""))))))</f>
        <v>40%</v>
      </c>
      <c r="U81" s="82" t="s">
        <v>145</v>
      </c>
      <c r="V81" s="82" t="s">
        <v>152</v>
      </c>
      <c r="W81" s="82" t="s">
        <v>134</v>
      </c>
      <c r="X81" s="87" t="s">
        <v>507</v>
      </c>
      <c r="Y81" s="86">
        <f>IFERROR(IF(AND(Q80="Probabilidad",Q81="Probabilidad"),(AA80-(+AA80*T81)),IF(Q81="Probabilidad",(K80-(+K80*T81)),IF(Q81="Impacto",AA80,""))),"")</f>
        <v>0.36</v>
      </c>
      <c r="Z81" s="85" t="str">
        <f t="shared" si="37"/>
        <v>Baja</v>
      </c>
      <c r="AA81" s="80">
        <f t="shared" si="5"/>
        <v>0.36</v>
      </c>
      <c r="AB81" s="85" t="str">
        <f t="shared" si="6"/>
        <v>Moderado</v>
      </c>
      <c r="AC81" s="80">
        <f>IFERROR(IF(AND(Q80="Impacto",Q81="Impacto"),(AC80-(+AC80*T81)),IF(Q81="Impacto",($M$15-(+$M$15*T81)),IF(Q81="Probabilidad",AC80,""))),"")</f>
        <v>0.44999999999999996</v>
      </c>
      <c r="AD81" s="223"/>
      <c r="AE81" s="225"/>
      <c r="AF81" s="223"/>
      <c r="AG81" s="225"/>
      <c r="AH81" s="227"/>
      <c r="AI81" s="269"/>
      <c r="AJ81" s="137"/>
      <c r="AK81" s="270"/>
      <c r="AL81" s="210"/>
      <c r="AM81" s="210"/>
      <c r="AN81" s="210"/>
      <c r="AO81" s="210"/>
      <c r="AP81" s="88"/>
      <c r="AQ81" s="88"/>
      <c r="AR81" s="88"/>
      <c r="AS81" s="88"/>
      <c r="AT81" s="88"/>
      <c r="AU81" s="88"/>
      <c r="AV81" s="88"/>
      <c r="AW81" s="88"/>
      <c r="AX81" s="88"/>
      <c r="AY81" s="88"/>
      <c r="AZ81" s="88"/>
    </row>
    <row r="82" spans="1:61" ht="158.44999999999999" hidden="1" customHeight="1">
      <c r="A82" s="273"/>
      <c r="B82" s="303"/>
      <c r="C82" s="243"/>
      <c r="D82" s="243"/>
      <c r="E82" s="243"/>
      <c r="F82" s="243"/>
      <c r="G82" s="242"/>
      <c r="H82" s="112" t="s">
        <v>508</v>
      </c>
      <c r="I82" s="245"/>
      <c r="J82" s="223"/>
      <c r="K82" s="220"/>
      <c r="L82" s="223"/>
      <c r="M82" s="220"/>
      <c r="N82" s="221"/>
      <c r="O82" s="81">
        <v>2</v>
      </c>
      <c r="P82" s="123" t="s">
        <v>509</v>
      </c>
      <c r="Q82" s="81" t="str">
        <f t="shared" si="36"/>
        <v>Probabilidad</v>
      </c>
      <c r="R82" s="82" t="s">
        <v>144</v>
      </c>
      <c r="S82" s="82" t="s">
        <v>131</v>
      </c>
      <c r="T82" s="80" t="str">
        <f t="shared" ref="T82" si="38">IF(AND(R82="Preventivo",S82="Automático"),"50%",IF(AND(R82="Preventivo",S82="Manual"),"40%",IF(AND(R82="Detectivo",S82="Automático"),"40%",IF(AND(R82="Detectivo",S82="Manual"),"30%",IF(AND(R82="Correctivo",S82="Automático"),"35%",IF(AND(R82="Correctivo",S82="Manual"),"25%",""))))))</f>
        <v>40%</v>
      </c>
      <c r="U82" s="82" t="s">
        <v>145</v>
      </c>
      <c r="V82" s="82" t="s">
        <v>152</v>
      </c>
      <c r="W82" s="82" t="s">
        <v>134</v>
      </c>
      <c r="X82" s="81" t="s">
        <v>510</v>
      </c>
      <c r="Y82" s="86">
        <f>IFERROR(IF(AND(Q81="Probabilidad",Q82="Probabilidad"),(AA81-(+AA81*T82)),IF(AND(Q81="Impacto",Q82="Probabilidad"),(AA80-(+AA80*T82)),IF(Q82="Impacto",AA81,""))),"")</f>
        <v>0.216</v>
      </c>
      <c r="Z82" s="85" t="str">
        <f t="shared" si="37"/>
        <v>Baja</v>
      </c>
      <c r="AA82" s="80">
        <f t="shared" si="5"/>
        <v>0.216</v>
      </c>
      <c r="AB82" s="85" t="str">
        <f t="shared" si="6"/>
        <v>Moderado</v>
      </c>
      <c r="AC82" s="80">
        <f>IFERROR(IF(AND(Q81="Impacto",Q82="Impacto"),(AC81-(+AC81*T82)),IF(AND(Q81="Probabilidad",Q82="Impacto"),(AC80-(+AC80*T82)),IF(Q82="Probabilidad",AC81,""))),"")</f>
        <v>0.44999999999999996</v>
      </c>
      <c r="AD82" s="223"/>
      <c r="AE82" s="225"/>
      <c r="AF82" s="223"/>
      <c r="AG82" s="225"/>
      <c r="AH82" s="227"/>
      <c r="AI82" s="269"/>
      <c r="AJ82" s="124"/>
      <c r="AK82" s="263"/>
      <c r="AL82" s="257"/>
      <c r="AM82" s="257"/>
      <c r="AN82" s="257"/>
      <c r="AO82" s="257"/>
    </row>
    <row r="83" spans="1:61" ht="384.75" customHeight="1">
      <c r="A83" s="273" t="s">
        <v>511</v>
      </c>
      <c r="B83" s="274" t="s">
        <v>512</v>
      </c>
      <c r="C83" s="278" t="s">
        <v>513</v>
      </c>
      <c r="D83" s="238" t="s">
        <v>514</v>
      </c>
      <c r="E83" s="238" t="s">
        <v>515</v>
      </c>
      <c r="F83" s="240" t="s">
        <v>516</v>
      </c>
      <c r="G83" s="238" t="s">
        <v>517</v>
      </c>
      <c r="H83" s="138" t="s">
        <v>518</v>
      </c>
      <c r="I83" s="243" t="s">
        <v>199</v>
      </c>
      <c r="J83" s="284" t="s">
        <v>127</v>
      </c>
      <c r="K83" s="220">
        <f>IF(J83="","",IF(J83="Muy Baja",0.2,IF(J83="Baja",0.4,IF(J83="Media",0.6,IF(J83="Alta",0.8,IF(J83="Muy Alta",1,))))))</f>
        <v>0.6</v>
      </c>
      <c r="L83" s="284" t="s">
        <v>174</v>
      </c>
      <c r="M83" s="220">
        <f>IF(L83="","",IF(L83="Leve",0.2,IF(L83="Menor",0.4,IF(L83="Moderado",0.6,IF(L83="Mayor",0.8,IF(L83="Catastrófico",1,))))))</f>
        <v>1</v>
      </c>
      <c r="N83" s="221" t="str">
        <f>IF(OR(AND(J83="Muy Baja",L83="Leve"),AND(J83="Muy Baja",L83="Menor"),AND(J83="Baja",L83="Leve")),"Bajo",IF(OR(AND(J83="Muy Baja",L83="Moderado"),AND(J83="Baja",L83="Menor"),AND(J83="Baja",L83="Moderado"),AND(J83="Media",L83="Leve"),AND(J83="Media",L83="Menor"),AND(J83="Media",L83="Moderado"),AND(J83="Alta",L83="Leve"),AND(J83="Alta",L83="Menor")),"Moderado",IF(OR(AND(J83="Muy Baja",L83="Mayor"),AND(J83="Baja",L83="Mayor"),AND(J83="Media",L83="Mayor"),AND(J83="Alta",L83="Moderado"),AND(J83="Alta",L83="Mayor"),AND(J83="Muy Alta",L83="Leve"),AND(J83="Muy Alta",L83="Menor"),AND(J83="Muy Alta",L83="Moderado"),AND(J83="Muy Alta",L83="Mayor")),"Alto",IF(OR(AND(J83="Muy Baja",L83="Catastrófico"),AND(J83="Baja",L83="Catastrófico"),AND(J83="Media",L83="Catastrófico"),AND(J83="Alta",L83="Catastrófico"),AND(J83="Muy Alta",L83="Catastrófico")),"Extremo",""))))</f>
        <v>Extremo</v>
      </c>
      <c r="O83" s="81">
        <v>1</v>
      </c>
      <c r="P83" s="139" t="s">
        <v>519</v>
      </c>
      <c r="Q83" s="81" t="str">
        <f>IF(OR(R83="Preventivo",R83="Detectivo"),"Probabilidad",IF(R83="Correctivo","Impacto",""))</f>
        <v>Probabilidad</v>
      </c>
      <c r="R83" s="82" t="s">
        <v>159</v>
      </c>
      <c r="S83" s="82" t="s">
        <v>131</v>
      </c>
      <c r="T83" s="80" t="str">
        <f>IF(AND(R83="Preventivo",S83="Automático"),"50%",IF(AND(R83="Preventivo",S83="Manual"),"40%",IF(AND(R83="Detectivo",S83="Automático"),"40%",IF(AND(R83="Detectivo",S83="Manual"),"30%",IF(AND(R83="Correctivo",S83="Automático"),"35%",IF(AND(R83="Correctivo",S83="Manual"),"25%",""))))))</f>
        <v>30%</v>
      </c>
      <c r="U83" s="82" t="s">
        <v>132</v>
      </c>
      <c r="V83" s="82" t="s">
        <v>133</v>
      </c>
      <c r="W83" s="82" t="s">
        <v>134</v>
      </c>
      <c r="X83" s="113" t="s">
        <v>520</v>
      </c>
      <c r="Y83" s="86">
        <f>IFERROR(IF(Q83="Probabilidad",(K83-(+K83*T83)),IF(Q83="Impacto",K83,"")),"")</f>
        <v>0.42</v>
      </c>
      <c r="Z83" s="85" t="str">
        <f t="shared" si="37"/>
        <v>Media</v>
      </c>
      <c r="AA83" s="80">
        <f>+Y83</f>
        <v>0.42</v>
      </c>
      <c r="AB83" s="85" t="str">
        <f>IFERROR(IF(AC83="","",IF(AC83&lt;=0.2,"Leve",IF(AC83&lt;=0.4,"Menor",IF(AC83&lt;=0.6,"Moderado",IF(AC83&lt;=0.8,"Mayor","Catastrófico"))))),"")</f>
        <v>Catastrófico</v>
      </c>
      <c r="AC83" s="80">
        <f>IFERROR(IF(Q83="Impacto",(M83-(+M83*T83)),IF(Q83="Probabilidad",M83,"")),"")</f>
        <v>1</v>
      </c>
      <c r="AD83" s="284" t="str">
        <f>IFERROR(IF(AE83=0,"",IF(AND(AE83&gt;0,AE83&lt;=0.2),"Muy Baja",IF(AE83&lt;=0.4,"Baja",IF(AE83&lt;=0.6,"Media",IF(AE83&lt;=0.8,"Alta","Muy Alta"))))),"")</f>
        <v>Muy Baja</v>
      </c>
      <c r="AE83" s="285">
        <f>MIN(Y83:Y89)</f>
        <v>3.8102400000000002E-2</v>
      </c>
      <c r="AF83" s="284" t="str">
        <f>IFERROR(IF(AG83=0,"",IF(AND(AG83&gt;0,AG83&lt;=0.2),"Leve",IF(AG83&lt;=0.4,"Menor",IF(AG83&lt;=0.6,"Moderado",IF(AG83&lt;=0.8,"Mayor","Catastrófico"))))),"")</f>
        <v>Mayor</v>
      </c>
      <c r="AG83" s="285">
        <f>MIN(AC83:AC89)</f>
        <v>0.75</v>
      </c>
      <c r="AH83" s="221" t="str">
        <f>IFERROR(IF(OR(AND(AD83="Muy Baja",AF83="Leve"),AND(AD83="Muy Baja",AF83="Menor"),AND(AD83="Baja",AF83="Leve")),"Bajo",IF(OR(AND(AD83="Muy Baja",AF83="Moderado"),AND(AD83="Baja",AF83="Menor"),AND(AD83="Baja",AF83="Moderado"),AND(AD83="Media",AF83="Leve"),AND(AD83="Media",AF83="Menor"),AND(AD83="Media",AF83="Moderado"),AND(AD83="Alta",AF83="Leve"),AND(AD83="Alta",AF83="Menor")),"Moderado",IF(OR(AND(AD83="Muy Baja",AF83="Mayor"),AND(AD83="Baja",AF83="Mayor"),AND(AD83="Media",AF83="Mayor"),AND(AD83="Alta",AF83="Moderado"),AND(AD83="Alta",AF83="Mayor"),AND(AD83="Muy Alta",AF83="Leve"),AND(AD83="Muy Alta",AF83="Menor"),AND(AD83="Muy Alta",AF83="Moderado"),AND(AD83="Muy Alta",AF83="Mayor")),"Alto",IF(OR(AND(AD83="Muy Baja",AF83="Catastrófico"),AND(AD83="Baja",AF83="Catastrófico"),AND(AD83="Media",AF83="Catastrófico"),AND(AD83="Alta",AF83="Catastrófico"),AND(AD83="Muy Alta",AF83="Catastrófico")),"Extremo","")))),"")</f>
        <v>Alto</v>
      </c>
      <c r="AI83" s="273" t="s">
        <v>136</v>
      </c>
      <c r="AJ83" s="124"/>
      <c r="AK83" s="261" t="s">
        <v>521</v>
      </c>
      <c r="AL83" s="283" t="s">
        <v>522</v>
      </c>
      <c r="AM83" s="283" t="s">
        <v>523</v>
      </c>
      <c r="AN83" s="283" t="s">
        <v>524</v>
      </c>
      <c r="AO83" s="283" t="s">
        <v>525</v>
      </c>
    </row>
    <row r="84" spans="1:61" ht="148.69999999999999" customHeight="1">
      <c r="A84" s="273"/>
      <c r="B84" s="275"/>
      <c r="C84" s="278"/>
      <c r="D84" s="239"/>
      <c r="E84" s="239"/>
      <c r="F84" s="241"/>
      <c r="G84" s="239"/>
      <c r="H84" s="140" t="s">
        <v>526</v>
      </c>
      <c r="I84" s="243"/>
      <c r="J84" s="284"/>
      <c r="K84" s="220"/>
      <c r="L84" s="284"/>
      <c r="M84" s="220"/>
      <c r="N84" s="221"/>
      <c r="O84" s="81">
        <v>2</v>
      </c>
      <c r="P84" s="139" t="s">
        <v>527</v>
      </c>
      <c r="Q84" s="81" t="str">
        <f t="shared" ref="Q84" si="39">IF(OR(R84="Preventivo",R84="Detectivo"),"Probabilidad",IF(R84="Correctivo","Impacto",""))</f>
        <v>Probabilidad</v>
      </c>
      <c r="R84" s="82" t="s">
        <v>144</v>
      </c>
      <c r="S84" s="82" t="s">
        <v>131</v>
      </c>
      <c r="T84" s="80" t="str">
        <f t="shared" ref="T84:T89" si="40">IF(AND(R84="Preventivo",S84="Automático"),"50%",IF(AND(R84="Preventivo",S84="Manual"),"40%",IF(AND(R84="Detectivo",S84="Automático"),"40%",IF(AND(R84="Detectivo",S84="Manual"),"30%",IF(AND(R84="Correctivo",S84="Automático"),"35%",IF(AND(R84="Correctivo",S84="Manual"),"25%",""))))))</f>
        <v>40%</v>
      </c>
      <c r="U84" s="82" t="s">
        <v>132</v>
      </c>
      <c r="V84" s="82" t="s">
        <v>133</v>
      </c>
      <c r="W84" s="82" t="s">
        <v>134</v>
      </c>
      <c r="X84" s="108" t="s">
        <v>528</v>
      </c>
      <c r="Y84" s="86">
        <f>IFERROR(IF(AND(Q83="Probabilidad",Q84="Probabilidad"),(AA83-(+AA83*T84)),IF(Q84="Probabilidad",(K83-(+K83*T84)),IF(Q84="Impacto",AA83,""))),"")</f>
        <v>0.252</v>
      </c>
      <c r="Z84" s="85" t="str">
        <f t="shared" si="37"/>
        <v>Baja</v>
      </c>
      <c r="AA84" s="80">
        <f t="shared" ref="AA84:AA89" si="41">+Y84</f>
        <v>0.252</v>
      </c>
      <c r="AB84" s="85" t="str">
        <f t="shared" ref="AB84:AB89" si="42">IFERROR(IF(AC84="","",IF(AC84&lt;=0.2,"Leve",IF(AC84&lt;=0.4,"Menor",IF(AC84&lt;=0.6,"Moderado",IF(AC84&lt;=0.8,"Mayor","Catastrófico"))))),"")</f>
        <v>Catastrófico</v>
      </c>
      <c r="AC84" s="80">
        <f>IFERROR(IF(AND(Q83="Impacto",Q84="Impacto"),(AC83-(+AC83*T84)),IF(Q84="Impacto",($M$15-(+$M$15*T84)),IF(Q84="Probabilidad",AC83,""))),"")</f>
        <v>1</v>
      </c>
      <c r="AD84" s="284"/>
      <c r="AE84" s="285"/>
      <c r="AF84" s="284"/>
      <c r="AG84" s="285"/>
      <c r="AH84" s="221"/>
      <c r="AI84" s="273"/>
      <c r="AJ84" s="124"/>
      <c r="AK84" s="261"/>
      <c r="AL84" s="283"/>
      <c r="AM84" s="283"/>
      <c r="AN84" s="283"/>
      <c r="AO84" s="283"/>
    </row>
    <row r="85" spans="1:61" ht="103.7" customHeight="1">
      <c r="A85" s="273"/>
      <c r="B85" s="275"/>
      <c r="C85" s="278"/>
      <c r="D85" s="239"/>
      <c r="E85" s="239"/>
      <c r="F85" s="241"/>
      <c r="G85" s="239"/>
      <c r="H85" s="140" t="s">
        <v>529</v>
      </c>
      <c r="I85" s="243"/>
      <c r="J85" s="284"/>
      <c r="K85" s="220"/>
      <c r="L85" s="284"/>
      <c r="M85" s="220"/>
      <c r="N85" s="221"/>
      <c r="O85" s="81">
        <v>3</v>
      </c>
      <c r="P85" s="139" t="s">
        <v>530</v>
      </c>
      <c r="Q85" s="81" t="str">
        <f>IF(OR(R85="Preventivo",R85="Detectivo"),"Probabilidad",IF(R85="Correctivo","Impacto",""))</f>
        <v>Probabilidad</v>
      </c>
      <c r="R85" s="82" t="s">
        <v>144</v>
      </c>
      <c r="S85" s="82" t="s">
        <v>131</v>
      </c>
      <c r="T85" s="80" t="str">
        <f t="shared" si="40"/>
        <v>40%</v>
      </c>
      <c r="U85" s="82" t="s">
        <v>132</v>
      </c>
      <c r="V85" s="82" t="s">
        <v>133</v>
      </c>
      <c r="W85" s="82" t="s">
        <v>484</v>
      </c>
      <c r="X85" s="119" t="s">
        <v>531</v>
      </c>
      <c r="Y85" s="86">
        <f>IFERROR(IF(AND(Q84="Probabilidad",Q85="Probabilidad"),(AA84-(+AA84*T85)),IF(AND(Q84="Impacto",Q85="Probabilidad"),(AA83-(+AA83*T85)),IF(Q85="Impacto",AA84,""))),"")</f>
        <v>0.1512</v>
      </c>
      <c r="Z85" s="85" t="str">
        <f t="shared" si="37"/>
        <v>Muy Baja</v>
      </c>
      <c r="AA85" s="80">
        <f t="shared" si="41"/>
        <v>0.1512</v>
      </c>
      <c r="AB85" s="85" t="str">
        <f t="shared" si="42"/>
        <v>Catastrófico</v>
      </c>
      <c r="AC85" s="80">
        <f>IFERROR(IF(AND(Q84="Impacto",Q85="Impacto"),(AC84-(+AC84*T85)),IF(AND(Q84="Probabilidad",Q85="Impacto"),(AC83-(+AC83*T85)),IF(Q85="Probabilidad",AC84,""))),"")</f>
        <v>1</v>
      </c>
      <c r="AD85" s="284"/>
      <c r="AE85" s="285"/>
      <c r="AF85" s="284"/>
      <c r="AG85" s="285"/>
      <c r="AH85" s="221"/>
      <c r="AI85" s="273"/>
      <c r="AJ85" s="124"/>
      <c r="AK85" s="261"/>
      <c r="AL85" s="283"/>
      <c r="AM85" s="283"/>
      <c r="AN85" s="283"/>
      <c r="AO85" s="283"/>
    </row>
    <row r="86" spans="1:61" ht="224.25" customHeight="1">
      <c r="A86" s="273"/>
      <c r="B86" s="275"/>
      <c r="C86" s="278"/>
      <c r="D86" s="239"/>
      <c r="E86" s="239"/>
      <c r="F86" s="241"/>
      <c r="G86" s="239"/>
      <c r="H86" s="138" t="s">
        <v>532</v>
      </c>
      <c r="I86" s="243"/>
      <c r="J86" s="284"/>
      <c r="K86" s="220"/>
      <c r="L86" s="284"/>
      <c r="M86" s="220"/>
      <c r="N86" s="221"/>
      <c r="O86" s="81">
        <v>4</v>
      </c>
      <c r="P86" s="139" t="s">
        <v>533</v>
      </c>
      <c r="Q86" s="81" t="str">
        <f t="shared" ref="Q86:Q88" si="43">IF(OR(R86="Preventivo",R86="Detectivo"),"Probabilidad",IF(R86="Correctivo","Impacto",""))</f>
        <v>Probabilidad</v>
      </c>
      <c r="R86" s="82" t="s">
        <v>159</v>
      </c>
      <c r="S86" s="82" t="s">
        <v>131</v>
      </c>
      <c r="T86" s="80" t="str">
        <f t="shared" si="40"/>
        <v>30%</v>
      </c>
      <c r="U86" s="82" t="s">
        <v>132</v>
      </c>
      <c r="V86" s="82" t="s">
        <v>133</v>
      </c>
      <c r="W86" s="82" t="s">
        <v>134</v>
      </c>
      <c r="X86" s="108" t="s">
        <v>534</v>
      </c>
      <c r="Y86" s="86">
        <f>IFERROR(IF(AND(Q85="Probabilidad",Q86="Probabilidad"),(AA85-(+AA85*T86)),IF(AND(Q85="Impacto",Q86="Probabilidad"),(AA84-(+AA84*T86)),IF(Q86="Impacto",AA85,""))),"")</f>
        <v>0.10584</v>
      </c>
      <c r="Z86" s="85" t="str">
        <f t="shared" si="37"/>
        <v>Muy Baja</v>
      </c>
      <c r="AA86" s="80">
        <f t="shared" si="41"/>
        <v>0.10584</v>
      </c>
      <c r="AB86" s="85" t="str">
        <f t="shared" si="42"/>
        <v>Catastrófico</v>
      </c>
      <c r="AC86" s="80">
        <f>IFERROR(IF(AND(Q85="Impacto",Q86="Impacto"),(AC85-(+AC85*T86)),IF(AND(Q85="Probabilidad",Q86="Impacto"),(AC84-(+AC84*T86)),IF(Q86="Probabilidad",AC85,""))),"")</f>
        <v>1</v>
      </c>
      <c r="AD86" s="284"/>
      <c r="AE86" s="285"/>
      <c r="AF86" s="284"/>
      <c r="AG86" s="285"/>
      <c r="AH86" s="221"/>
      <c r="AI86" s="273"/>
      <c r="AJ86" s="124"/>
      <c r="AK86" s="261"/>
      <c r="AL86" s="283"/>
      <c r="AM86" s="283"/>
      <c r="AN86" s="283"/>
      <c r="AO86" s="283"/>
    </row>
    <row r="87" spans="1:61" ht="153.75" customHeight="1">
      <c r="A87" s="273"/>
      <c r="B87" s="275"/>
      <c r="C87" s="278"/>
      <c r="D87" s="239"/>
      <c r="E87" s="239"/>
      <c r="F87" s="241"/>
      <c r="G87" s="239"/>
      <c r="H87" s="141" t="s">
        <v>535</v>
      </c>
      <c r="I87" s="243"/>
      <c r="J87" s="284"/>
      <c r="K87" s="220"/>
      <c r="L87" s="284"/>
      <c r="M87" s="220"/>
      <c r="N87" s="221"/>
      <c r="O87" s="81">
        <v>5</v>
      </c>
      <c r="P87" s="139" t="s">
        <v>536</v>
      </c>
      <c r="Q87" s="81" t="str">
        <f t="shared" si="43"/>
        <v>Probabilidad</v>
      </c>
      <c r="R87" s="82" t="s">
        <v>144</v>
      </c>
      <c r="S87" s="82" t="s">
        <v>131</v>
      </c>
      <c r="T87" s="80" t="str">
        <f t="shared" si="40"/>
        <v>40%</v>
      </c>
      <c r="U87" s="82" t="s">
        <v>132</v>
      </c>
      <c r="V87" s="82" t="s">
        <v>133</v>
      </c>
      <c r="W87" s="82" t="s">
        <v>134</v>
      </c>
      <c r="X87" s="108" t="s">
        <v>537</v>
      </c>
      <c r="Y87" s="86">
        <f t="shared" ref="Y87:Y89" si="44">IFERROR(IF(AND(Q86="Probabilidad",Q87="Probabilidad"),(AA86-(+AA86*T87)),IF(AND(Q86="Impacto",Q87="Probabilidad"),(AA85-(+AA85*T87)),IF(Q87="Impacto",AA86,""))),"")</f>
        <v>6.3504000000000005E-2</v>
      </c>
      <c r="Z87" s="85" t="str">
        <f t="shared" si="37"/>
        <v>Muy Baja</v>
      </c>
      <c r="AA87" s="80">
        <f t="shared" si="41"/>
        <v>6.3504000000000005E-2</v>
      </c>
      <c r="AB87" s="85" t="str">
        <f t="shared" si="42"/>
        <v>Catastrófico</v>
      </c>
      <c r="AC87" s="80">
        <f t="shared" ref="AC87:AC89" si="45">IFERROR(IF(AND(Q86="Impacto",Q87="Impacto"),(AC86-(+AC86*T87)),IF(AND(Q86="Probabilidad",Q87="Impacto"),(AC85-(+AC85*T87)),IF(Q87="Probabilidad",AC86,""))),"")</f>
        <v>1</v>
      </c>
      <c r="AD87" s="284"/>
      <c r="AE87" s="285"/>
      <c r="AF87" s="284"/>
      <c r="AG87" s="285"/>
      <c r="AH87" s="221"/>
      <c r="AI87" s="273"/>
      <c r="AJ87" s="124"/>
      <c r="AK87" s="261"/>
      <c r="AL87" s="283"/>
      <c r="AM87" s="283"/>
      <c r="AN87" s="283"/>
      <c r="AO87" s="283"/>
    </row>
    <row r="88" spans="1:61" ht="87.75" customHeight="1">
      <c r="A88" s="273"/>
      <c r="B88" s="275"/>
      <c r="C88" s="278"/>
      <c r="D88" s="239"/>
      <c r="E88" s="239"/>
      <c r="F88" s="241"/>
      <c r="G88" s="239"/>
      <c r="H88" s="138" t="s">
        <v>538</v>
      </c>
      <c r="I88" s="243"/>
      <c r="J88" s="284"/>
      <c r="K88" s="220"/>
      <c r="L88" s="284"/>
      <c r="M88" s="220"/>
      <c r="N88" s="221"/>
      <c r="O88" s="81">
        <v>6</v>
      </c>
      <c r="P88" s="139" t="s">
        <v>539</v>
      </c>
      <c r="Q88" s="81" t="str">
        <f t="shared" si="43"/>
        <v>Probabilidad</v>
      </c>
      <c r="R88" s="82" t="s">
        <v>144</v>
      </c>
      <c r="S88" s="82" t="s">
        <v>131</v>
      </c>
      <c r="T88" s="80" t="str">
        <f t="shared" si="40"/>
        <v>40%</v>
      </c>
      <c r="U88" s="82" t="s">
        <v>132</v>
      </c>
      <c r="V88" s="82" t="s">
        <v>133</v>
      </c>
      <c r="W88" s="82" t="s">
        <v>134</v>
      </c>
      <c r="X88" s="108" t="s">
        <v>540</v>
      </c>
      <c r="Y88" s="86">
        <f t="shared" si="44"/>
        <v>3.8102400000000002E-2</v>
      </c>
      <c r="Z88" s="85" t="str">
        <f t="shared" si="37"/>
        <v>Muy Baja</v>
      </c>
      <c r="AA88" s="80">
        <f t="shared" si="41"/>
        <v>3.8102400000000002E-2</v>
      </c>
      <c r="AB88" s="85" t="str">
        <f t="shared" si="42"/>
        <v>Catastrófico</v>
      </c>
      <c r="AC88" s="80">
        <f t="shared" si="45"/>
        <v>1</v>
      </c>
      <c r="AD88" s="284"/>
      <c r="AE88" s="285"/>
      <c r="AF88" s="284"/>
      <c r="AG88" s="285"/>
      <c r="AH88" s="221"/>
      <c r="AI88" s="273"/>
      <c r="AJ88" s="124"/>
      <c r="AK88" s="261"/>
      <c r="AL88" s="283"/>
      <c r="AM88" s="283"/>
      <c r="AN88" s="283"/>
      <c r="AO88" s="283"/>
    </row>
    <row r="89" spans="1:61" ht="159.75" customHeight="1">
      <c r="A89" s="273"/>
      <c r="B89" s="276"/>
      <c r="C89" s="278"/>
      <c r="D89" s="264"/>
      <c r="E89" s="264"/>
      <c r="F89" s="282"/>
      <c r="G89" s="264"/>
      <c r="H89" s="138" t="s">
        <v>125</v>
      </c>
      <c r="I89" s="243"/>
      <c r="J89" s="284"/>
      <c r="K89" s="220"/>
      <c r="L89" s="284"/>
      <c r="M89" s="220"/>
      <c r="N89" s="221"/>
      <c r="O89" s="81">
        <v>7</v>
      </c>
      <c r="P89" s="113" t="s">
        <v>541</v>
      </c>
      <c r="Q89" s="81" t="str">
        <f t="shared" ref="Q89" si="46">IF(OR(R89="Preventivo",R89="Detectivo"),"Probabilidad",IF(R89="Correctivo","Impacto",""))</f>
        <v>Impacto</v>
      </c>
      <c r="R89" s="82" t="s">
        <v>130</v>
      </c>
      <c r="S89" s="82" t="s">
        <v>131</v>
      </c>
      <c r="T89" s="80" t="str">
        <f t="shared" si="40"/>
        <v>25%</v>
      </c>
      <c r="U89" s="82" t="s">
        <v>132</v>
      </c>
      <c r="V89" s="82" t="s">
        <v>133</v>
      </c>
      <c r="W89" s="82" t="s">
        <v>134</v>
      </c>
      <c r="X89" s="87" t="s">
        <v>542</v>
      </c>
      <c r="Y89" s="86">
        <f t="shared" si="44"/>
        <v>3.8102400000000002E-2</v>
      </c>
      <c r="Z89" s="85" t="str">
        <f t="shared" si="37"/>
        <v>Muy Baja</v>
      </c>
      <c r="AA89" s="80">
        <f t="shared" si="41"/>
        <v>3.8102400000000002E-2</v>
      </c>
      <c r="AB89" s="85" t="str">
        <f t="shared" si="42"/>
        <v>Mayor</v>
      </c>
      <c r="AC89" s="80">
        <f t="shared" si="45"/>
        <v>0.75</v>
      </c>
      <c r="AD89" s="284"/>
      <c r="AE89" s="285"/>
      <c r="AF89" s="284"/>
      <c r="AG89" s="285"/>
      <c r="AH89" s="221"/>
      <c r="AI89" s="273"/>
      <c r="AJ89" s="124"/>
      <c r="AK89" s="261"/>
      <c r="AL89" s="283"/>
      <c r="AM89" s="283"/>
      <c r="AN89" s="283"/>
      <c r="AO89" s="283"/>
    </row>
    <row r="90" spans="1:61" s="106" customFormat="1" ht="96.75" customHeight="1">
      <c r="A90" s="273" t="s">
        <v>543</v>
      </c>
      <c r="B90" s="238" t="s">
        <v>544</v>
      </c>
      <c r="C90" s="238" t="s">
        <v>545</v>
      </c>
      <c r="D90" s="238" t="s">
        <v>546</v>
      </c>
      <c r="E90" s="238" t="s">
        <v>547</v>
      </c>
      <c r="F90" s="240" t="s">
        <v>548</v>
      </c>
      <c r="G90" s="238" t="s">
        <v>549</v>
      </c>
      <c r="H90" s="107" t="s">
        <v>550</v>
      </c>
      <c r="I90" s="244" t="s">
        <v>233</v>
      </c>
      <c r="J90" s="222" t="s">
        <v>127</v>
      </c>
      <c r="K90" s="246">
        <f>IF(J90="","",IF(J90="Muy Baja",0.2,IF(J90="Baja",0.4,IF(J90="Media",0.6,IF(J90="Alta",0.8,IF(J90="Muy Alta",1,))))))</f>
        <v>0.6</v>
      </c>
      <c r="L90" s="222" t="s">
        <v>174</v>
      </c>
      <c r="M90" s="246">
        <f>IF(L90="","",IF(L90="Leve",0.2,IF(L90="Menor",0.4,IF(L90="Moderado",0.6,IF(L90="Mayor",0.8,IF(L90="Catastrófico",1,))))))</f>
        <v>1</v>
      </c>
      <c r="N90" s="226" t="str">
        <f>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Extremo</v>
      </c>
      <c r="O90" s="81">
        <v>1</v>
      </c>
      <c r="P90" s="113" t="s">
        <v>551</v>
      </c>
      <c r="Q90" s="81" t="str">
        <f>IF(OR(R90="Preventivo",R90="Detectivo"),"Probabilidad",IF(R90="Correctivo","Impacto",""))</f>
        <v>Probabilidad</v>
      </c>
      <c r="R90" s="82" t="s">
        <v>144</v>
      </c>
      <c r="S90" s="82" t="s">
        <v>131</v>
      </c>
      <c r="T90" s="80" t="str">
        <f>IF(AND(R90="Preventivo",S90="Automático"),"50%",IF(AND(R90="Preventivo",S90="Manual"),"40%",IF(AND(R90="Detectivo",S90="Automático"),"40%",IF(AND(R90="Detectivo",S90="Manual"),"30%",IF(AND(R90="Correctivo",S90="Automático"),"35%",IF(AND(R90="Correctivo",S90="Manual"),"25%",""))))))</f>
        <v>40%</v>
      </c>
      <c r="U90" s="82" t="s">
        <v>132</v>
      </c>
      <c r="V90" s="82" t="s">
        <v>133</v>
      </c>
      <c r="W90" s="82" t="s">
        <v>134</v>
      </c>
      <c r="X90" s="87" t="s">
        <v>552</v>
      </c>
      <c r="Y90" s="86">
        <f>IFERROR(IF(Q90="Probabilidad",(K90-(+K90*T90)),IF(Q90="Impacto",K90,"")),"")</f>
        <v>0.36</v>
      </c>
      <c r="Z90" s="85" t="str">
        <f t="shared" si="37"/>
        <v>Baja</v>
      </c>
      <c r="AA90" s="80">
        <f>+Y90</f>
        <v>0.36</v>
      </c>
      <c r="AB90" s="85" t="str">
        <f>IFERROR(IF(AC90="","",IF(AC90&lt;=0.2,"Leve",IF(AC90&lt;=0.4,"Menor",IF(AC90&lt;=0.6,"Moderado",IF(AC90&lt;=0.8,"Mayor","Catastrófico"))))),"")</f>
        <v>Catastrófico</v>
      </c>
      <c r="AC90" s="80">
        <f>IFERROR(IF(Q90="Impacto",(M90-(+M90*T90)),IF(Q90="Probabilidad",M90,"")),"")</f>
        <v>1</v>
      </c>
      <c r="AD90" s="222" t="str">
        <f>IFERROR(IF(AE90=0,"",IF(AND(AE90&gt;0,AE90&lt;=0.2),"Muy Baja",IF(AE90&lt;=0.4,"Baja",IF(AE90&lt;=0.6,"Media",IF(AE90&lt;=0.8,"Alta","Muy Alta"))))),"")</f>
        <v>Baja</v>
      </c>
      <c r="AE90" s="224">
        <f>MIN(Y90:Y92)</f>
        <v>0.252</v>
      </c>
      <c r="AF90" s="222" t="str">
        <f>IFERROR(IF(AG90=0,"",IF(AND(AG90&gt;0,AG90&lt;=0.2),"Leve",IF(AG90&lt;=0.4,"Menor",IF(AG90&lt;=0.6,"Moderado",IF(AG90&lt;=0.8,"Mayor","Catastrófico"))))),"")</f>
        <v>Mayor</v>
      </c>
      <c r="AG90" s="224">
        <f>MIN(AC90:AC92)</f>
        <v>0.75</v>
      </c>
      <c r="AH90" s="226" t="str">
        <f>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Alto</v>
      </c>
      <c r="AI90" s="268"/>
      <c r="AJ90" s="108"/>
      <c r="AK90" s="262" t="s">
        <v>306</v>
      </c>
      <c r="AL90" s="280" t="s">
        <v>553</v>
      </c>
      <c r="AM90" s="279" t="s">
        <v>554</v>
      </c>
      <c r="AN90" s="280" t="s">
        <v>555</v>
      </c>
      <c r="AO90" s="279" t="s">
        <v>556</v>
      </c>
      <c r="AP90" s="109"/>
      <c r="AQ90" s="109"/>
      <c r="AR90" s="109"/>
      <c r="AS90" s="109"/>
      <c r="AT90" s="109"/>
      <c r="AU90" s="109"/>
      <c r="AV90" s="109"/>
      <c r="AW90" s="109"/>
      <c r="AX90" s="109"/>
      <c r="AY90" s="109"/>
      <c r="AZ90" s="109"/>
      <c r="BA90" s="109"/>
    </row>
    <row r="91" spans="1:61" ht="120" customHeight="1">
      <c r="A91" s="273"/>
      <c r="B91" s="239"/>
      <c r="C91" s="239"/>
      <c r="D91" s="239"/>
      <c r="E91" s="239"/>
      <c r="F91" s="241"/>
      <c r="G91" s="239"/>
      <c r="H91" s="120" t="s">
        <v>557</v>
      </c>
      <c r="I91" s="245"/>
      <c r="J91" s="223"/>
      <c r="K91" s="247"/>
      <c r="L91" s="223"/>
      <c r="M91" s="247"/>
      <c r="N91" s="227"/>
      <c r="O91" s="81">
        <v>2</v>
      </c>
      <c r="P91" s="113" t="s">
        <v>558</v>
      </c>
      <c r="Q91" s="81" t="str">
        <f>IF(OR(R91="Preventivo",R91="Detectivo"),"Probabilidad",IF(R91="Correctivo","Impacto",""))</f>
        <v>Probabilidad</v>
      </c>
      <c r="R91" s="82" t="s">
        <v>159</v>
      </c>
      <c r="S91" s="82" t="s">
        <v>131</v>
      </c>
      <c r="T91" s="80" t="str">
        <f t="shared" ref="T91:T98" si="47">IF(AND(R91="Preventivo",S91="Automático"),"50%",IF(AND(R91="Preventivo",S91="Manual"),"40%",IF(AND(R91="Detectivo",S91="Automático"),"40%",IF(AND(R91="Detectivo",S91="Manual"),"30%",IF(AND(R91="Correctivo",S91="Automático"),"35%",IF(AND(R91="Correctivo",S91="Manual"),"25%",""))))))</f>
        <v>30%</v>
      </c>
      <c r="U91" s="82" t="s">
        <v>132</v>
      </c>
      <c r="V91" s="82" t="s">
        <v>133</v>
      </c>
      <c r="W91" s="82" t="s">
        <v>134</v>
      </c>
      <c r="X91" s="108" t="s">
        <v>559</v>
      </c>
      <c r="Y91" s="86">
        <f>IFERROR(IF(AND(Q90="Probabilidad",Q91="Probabilidad"),(AA90-(+AA90*T91)),IF(Q91="Probabilidad",(K90-(+K90*T91)),IF(Q91="Impacto",AA90,""))),"")</f>
        <v>0.252</v>
      </c>
      <c r="Z91" s="85" t="str">
        <f t="shared" si="37"/>
        <v>Baja</v>
      </c>
      <c r="AA91" s="80">
        <f t="shared" ref="AA91:AA92" si="48">+Y91</f>
        <v>0.252</v>
      </c>
      <c r="AB91" s="85" t="str">
        <f t="shared" ref="AB91:AB92" si="49">IFERROR(IF(AC91="","",IF(AC91&lt;=0.2,"Leve",IF(AC91&lt;=0.4,"Menor",IF(AC91&lt;=0.6,"Moderado",IF(AC91&lt;=0.8,"Mayor","Catastrófico"))))),"")</f>
        <v>Catastrófico</v>
      </c>
      <c r="AC91" s="80">
        <f>IFERROR(IF(AND(Q90="Impacto",Q91="Impacto"),(AC90-(+AC90*T91)),IF(Q91="Impacto",($M$21-(+$M$21*T91)),IF(Q91="Probabilidad",AC90,""))),"")</f>
        <v>1</v>
      </c>
      <c r="AD91" s="223"/>
      <c r="AE91" s="225"/>
      <c r="AF91" s="223"/>
      <c r="AG91" s="225"/>
      <c r="AH91" s="227"/>
      <c r="AI91" s="269"/>
      <c r="AJ91" s="108" t="s">
        <v>560</v>
      </c>
      <c r="AK91" s="270"/>
      <c r="AL91" s="281"/>
      <c r="AM91" s="208"/>
      <c r="AN91" s="281"/>
      <c r="AO91" s="208"/>
      <c r="AP91" s="88"/>
      <c r="AQ91" s="88"/>
      <c r="AR91" s="88"/>
      <c r="AS91" s="88"/>
      <c r="AT91" s="88"/>
      <c r="AU91" s="88"/>
      <c r="AV91" s="88"/>
      <c r="AW91" s="88"/>
      <c r="AX91" s="88"/>
      <c r="AY91" s="88"/>
      <c r="AZ91" s="88"/>
      <c r="BA91" s="88"/>
    </row>
    <row r="92" spans="1:61" ht="87.75" customHeight="1">
      <c r="A92" s="273"/>
      <c r="B92" s="239"/>
      <c r="C92" s="239"/>
      <c r="D92" s="239"/>
      <c r="E92" s="239"/>
      <c r="F92" s="241"/>
      <c r="G92" s="239"/>
      <c r="H92" s="110"/>
      <c r="I92" s="245"/>
      <c r="J92" s="223"/>
      <c r="K92" s="247"/>
      <c r="L92" s="223"/>
      <c r="M92" s="247"/>
      <c r="N92" s="227"/>
      <c r="O92" s="81">
        <v>3</v>
      </c>
      <c r="P92" s="113" t="s">
        <v>561</v>
      </c>
      <c r="Q92" s="81" t="str">
        <f>IF(OR(R92="Preventivo",R92="Detectivo"),"Probabilidad",IF(R92="Correctivo","Impacto",""))</f>
        <v>Impacto</v>
      </c>
      <c r="R92" s="82" t="s">
        <v>130</v>
      </c>
      <c r="S92" s="82" t="s">
        <v>438</v>
      </c>
      <c r="T92" s="80" t="str">
        <f t="shared" si="47"/>
        <v>25%</v>
      </c>
      <c r="U92" s="82" t="s">
        <v>145</v>
      </c>
      <c r="V92" s="82" t="s">
        <v>133</v>
      </c>
      <c r="W92" s="82" t="s">
        <v>134</v>
      </c>
      <c r="X92" s="119" t="s">
        <v>562</v>
      </c>
      <c r="Y92" s="86">
        <f>IFERROR(IF(AND(Q91="Probabilidad",Q92="Probabilidad"),(AA91-(+AA91*T92)),IF(AND(Q91="Impacto",Q92="Probabilidad"),(AA90-(+AA90*T92)),IF(Q92="Impacto",AA91,""))),"")</f>
        <v>0.252</v>
      </c>
      <c r="Z92" s="85" t="str">
        <f t="shared" si="37"/>
        <v>Baja</v>
      </c>
      <c r="AA92" s="80">
        <f t="shared" si="48"/>
        <v>0.252</v>
      </c>
      <c r="AB92" s="85" t="str">
        <f t="shared" si="49"/>
        <v>Mayor</v>
      </c>
      <c r="AC92" s="80">
        <f>IFERROR(IF(AND(Q91="Impacto",Q92="Impacto"),(AC91-(+AC91*T92)),IF(AND(Q91="Probabilidad",Q92="Impacto"),(AC90-(+AC90*T92)),IF(Q92="Probabilidad",AC91,""))),"")</f>
        <v>0.75</v>
      </c>
      <c r="AD92" s="223"/>
      <c r="AE92" s="225"/>
      <c r="AF92" s="223"/>
      <c r="AG92" s="225"/>
      <c r="AH92" s="227"/>
      <c r="AI92" s="269"/>
      <c r="AJ92" s="108"/>
      <c r="AK92" s="270"/>
      <c r="AL92" s="281"/>
      <c r="AM92" s="208"/>
      <c r="AN92" s="281"/>
      <c r="AO92" s="208"/>
      <c r="AP92" s="88"/>
      <c r="AQ92" s="88"/>
      <c r="AR92" s="88"/>
      <c r="AS92" s="88"/>
      <c r="AT92" s="88"/>
      <c r="AU92" s="88"/>
      <c r="AV92" s="88"/>
      <c r="AW92" s="88"/>
      <c r="AX92" s="88"/>
      <c r="AY92" s="88"/>
      <c r="AZ92" s="88"/>
      <c r="BA92" s="88"/>
    </row>
    <row r="93" spans="1:61" s="157" customFormat="1" ht="132" customHeight="1">
      <c r="A93" s="211" t="s">
        <v>563</v>
      </c>
      <c r="B93" s="212" t="s">
        <v>564</v>
      </c>
      <c r="C93" s="212" t="s">
        <v>565</v>
      </c>
      <c r="D93" s="216" t="s">
        <v>566</v>
      </c>
      <c r="E93" s="216" t="s">
        <v>567</v>
      </c>
      <c r="F93" s="216" t="s">
        <v>568</v>
      </c>
      <c r="G93" s="231" t="s">
        <v>569</v>
      </c>
      <c r="H93" s="152" t="s">
        <v>570</v>
      </c>
      <c r="I93" s="216" t="s">
        <v>126</v>
      </c>
      <c r="J93" s="218" t="s">
        <v>173</v>
      </c>
      <c r="K93" s="220">
        <f>IF(J93="","",IF(J93="Muy Baja",0.2,IF(J93="Baja",0.4,IF(J93="Media",0.6,IF(J93="Alta",0.8,IF(J93="Muy Alta",1,))))))</f>
        <v>0.4</v>
      </c>
      <c r="L93" s="218" t="s">
        <v>128</v>
      </c>
      <c r="M93" s="220">
        <f>IF(L93="","",IF(L93="Leve",0.2,IF(L93="Menor",0.4,IF(L93="Moderado",0.6,IF(L93="Mayor",0.8,IF(L93="Catastrófico",1,))))))</f>
        <v>0.6</v>
      </c>
      <c r="N93" s="221" t="str">
        <f>IF(OR(AND(J93="Muy Baja",L93="Leve"),AND(J93="Muy Baja",L93="Menor"),AND(J93="Baja",L93="Leve")),"Bajo",IF(OR(AND(J93="Muy baja",L93="Moderado"),AND(J93="Baja",L93="Menor"),AND(J93="Baja",L93="Moderado"),AND(J93="Media",L93="Leve"),AND(J93="Media",L93="Menor"),AND(J93="Media",L93="Moderado"),AND(J93="Alta",L93="Leve"),AND(J93="Alta",L93="Menor")),"Moderado",IF(OR(AND(J93="Muy Baja",L93="Mayor"),AND(J93="Baja",L93="Mayor"),AND(J93="Media",L93="Mayor"),AND(J93="Alta",L93="Moderado"),AND(J93="Alta",L93="Mayor"),AND(J93="Muy Alta",L93="Leve"),AND(J93="Muy Alta",L93="Menor"),AND(J93="Muy Alta",L93="Moderado"),AND(J93="Muy Alta",L93="Mayor")),"Alto",IF(OR(AND(J93="Muy Baja",L93="Catastrófico"),AND(J93="Baja",L93="Catastrófico"),AND(J93="Media",L93="Catastrófico"),AND(J93="Alta",L93="Catastrófico"),AND(J93="Muy Alta",L93="Catastrófico")),"Extremo",""))))</f>
        <v>Moderado</v>
      </c>
      <c r="O93" s="153">
        <v>1</v>
      </c>
      <c r="P93" s="154" t="s">
        <v>571</v>
      </c>
      <c r="Q93" s="81" t="str">
        <f t="shared" ref="Q93:Q98" si="50">IF(OR(R93="Preventivo",R93="Detectivo"),"Probabilidad",IF(R93="Correctivo","Impacto",""))</f>
        <v>Probabilidad</v>
      </c>
      <c r="R93" s="82" t="s">
        <v>144</v>
      </c>
      <c r="S93" s="82" t="s">
        <v>131</v>
      </c>
      <c r="T93" s="80" t="str">
        <f t="shared" si="47"/>
        <v>40%</v>
      </c>
      <c r="U93" s="82" t="s">
        <v>145</v>
      </c>
      <c r="V93" s="82" t="s">
        <v>133</v>
      </c>
      <c r="W93" s="82" t="s">
        <v>134</v>
      </c>
      <c r="X93" s="151" t="s">
        <v>572</v>
      </c>
      <c r="Y93" s="86">
        <f>IFERROR(IF(Q93="Probabilidad",(K93-(+K93*T93)),IF(Q93="Impacto",K93,"")),"")</f>
        <v>0.24</v>
      </c>
      <c r="Z93" s="85" t="str">
        <f t="shared" si="37"/>
        <v>Baja</v>
      </c>
      <c r="AA93" s="80">
        <f>+Y93</f>
        <v>0.24</v>
      </c>
      <c r="AB93" s="85" t="str">
        <f>IFERROR(IF(AC93="","",IF(AC93&lt;=0.2,"Leve",IF(AC93&lt;=0.4,"Menor",IF(AC93&lt;=0.6,"Moderado",IF(AC93&lt;=0.8,"Mayor","Catastrófico"))))),"")</f>
        <v>Moderado</v>
      </c>
      <c r="AC93" s="80">
        <f>IFERROR(IF(Q93="Impacto",(M93-(+M93*T93)),IF(Q93="Probabilidad",M93,"")),"")</f>
        <v>0.6</v>
      </c>
      <c r="AD93" s="222" t="str">
        <f>IFERROR(IF(AE93=0,"",IF(AND(AE93&gt;0,AE93&lt;=0.2),"Muy Baja",IF(AE93&lt;=0.4,"Baja",IF(AE93&lt;=0.6,"Media",IF(AE93&lt;=0.8,"Alta","Muy Alta"))))),"")</f>
        <v>Muy Baja</v>
      </c>
      <c r="AE93" s="224">
        <f>MIN(Y93:Y95)</f>
        <v>8.6399999999999991E-2</v>
      </c>
      <c r="AF93" s="222" t="str">
        <f>IFERROR(IF(AG93=0,"",IF(AND(AG93&gt;0,AG93&lt;=0.2),"Leve",IF(AG93&lt;=0.4,"Menor",IF(AG93&lt;=0.6,"Moderado",IF(AG93&lt;=0.8,"Mayor","Catastrófico"))))),"")</f>
        <v>Moderado</v>
      </c>
      <c r="AG93" s="224">
        <f>MIN(AC93:AC95)</f>
        <v>0.6</v>
      </c>
      <c r="AH93" s="226" t="str">
        <f>IFERROR(IF(OR(AND(AD93="Muy Baja",AF93="Leve"),AND(AD93="Muy Baja",AF93="Menor"),AND(AD93="Baja",AF93="Leve")),"Bajo",IF(OR(AND(AD93="Muy Baja",AF93="Moderado"),AND(AD93="Baja",AF93="Menor"),AND(AD93="Baja",AF93="Moderado"),AND(AD93="Media",AF93="Leve"),AND(AD93="Media",AF93="Menor"),AND(AD93="Media",AF93="Moderado"),AND(AD93="Alta",AF93="Leve"),AND(AD93="Alta",AF93="Menor")),"Moderado",IF(OR(AND(AD93="Muy Baja",AF93="Mayor"),AND(AD93="Baja",AF93="Mayor"),AND(AD93="Media",AF93="Mayor"),AND(AD93="Alta",AF93="Moderado"),AND(AD93="Alta",AF93="Mayor"),AND(AD93="Muy Alta",AF93="Leve"),AND(AD93="Muy Alta",AF93="Menor"),AND(AD93="Muy Alta",AF93="Moderado"),AND(AD93="Muy Alta",AF93="Mayor")),"Alto",IF(OR(AND(AD93="Muy Baja",AF93="Catastrófico"),AND(AD93="Baja",AF93="Catastrófico"),AND(AD93="Media",AF93="Catastrófico"),AND(AD93="Alta",AF93="Catastrófico"),AND(AD93="Muy Alta",AF93="Catastrófico")),"Extremo","")))),"")</f>
        <v>Moderado</v>
      </c>
      <c r="AI93" s="228"/>
      <c r="AJ93" s="155"/>
      <c r="AK93" s="209" t="s">
        <v>573</v>
      </c>
      <c r="AL93" s="207" t="s">
        <v>574</v>
      </c>
      <c r="AM93" s="208" t="s">
        <v>125</v>
      </c>
      <c r="AN93" s="280" t="s">
        <v>575</v>
      </c>
      <c r="AO93" s="208" t="s">
        <v>576</v>
      </c>
      <c r="AP93" s="156"/>
      <c r="AQ93" s="156"/>
      <c r="AR93" s="156"/>
      <c r="AS93" s="156"/>
      <c r="AT93" s="156"/>
      <c r="AU93" s="156"/>
      <c r="AV93" s="156"/>
      <c r="AW93" s="156"/>
      <c r="AX93" s="156"/>
      <c r="AY93" s="156"/>
      <c r="AZ93" s="156"/>
      <c r="BA93" s="156"/>
      <c r="BB93" s="156"/>
      <c r="BC93" s="156"/>
      <c r="BD93" s="156"/>
      <c r="BE93" s="156"/>
      <c r="BF93" s="156"/>
      <c r="BG93" s="156"/>
      <c r="BH93" s="156"/>
      <c r="BI93" s="156"/>
    </row>
    <row r="94" spans="1:61" s="157" customFormat="1" ht="82.5" customHeight="1">
      <c r="A94" s="211"/>
      <c r="B94" s="212"/>
      <c r="C94" s="212"/>
      <c r="D94" s="217"/>
      <c r="E94" s="217"/>
      <c r="F94" s="217"/>
      <c r="G94" s="232"/>
      <c r="H94" s="152" t="s">
        <v>577</v>
      </c>
      <c r="I94" s="217"/>
      <c r="J94" s="219"/>
      <c r="K94" s="220"/>
      <c r="L94" s="219"/>
      <c r="M94" s="220"/>
      <c r="N94" s="221"/>
      <c r="O94" s="153">
        <v>2</v>
      </c>
      <c r="P94" s="154" t="s">
        <v>578</v>
      </c>
      <c r="Q94" s="81" t="str">
        <f t="shared" si="50"/>
        <v>Probabilidad</v>
      </c>
      <c r="R94" s="82" t="s">
        <v>144</v>
      </c>
      <c r="S94" s="82" t="s">
        <v>131</v>
      </c>
      <c r="T94" s="80" t="str">
        <f t="shared" si="47"/>
        <v>40%</v>
      </c>
      <c r="U94" s="82" t="s">
        <v>132</v>
      </c>
      <c r="V94" s="82" t="s">
        <v>133</v>
      </c>
      <c r="W94" s="82" t="s">
        <v>134</v>
      </c>
      <c r="X94" s="151" t="s">
        <v>579</v>
      </c>
      <c r="Y94" s="86">
        <f>IFERROR(IF(AND(Q93="Probabilidad",Q94="Probabilidad"),(AA93-(+AA93*T94)),IF(Q94="Probabilidad",(K93-(+K93*T94)),IF(Q94="Impacto",AA93,""))),"")</f>
        <v>0.14399999999999999</v>
      </c>
      <c r="Z94" s="85" t="str">
        <f t="shared" si="37"/>
        <v>Muy Baja</v>
      </c>
      <c r="AA94" s="80">
        <f t="shared" ref="AA94:AA95" si="51">+Y94</f>
        <v>0.14399999999999999</v>
      </c>
      <c r="AB94" s="85" t="str">
        <f t="shared" ref="AB94:AB95" si="52">IFERROR(IF(AC94="","",IF(AC94&lt;=0.2,"Leve",IF(AC94&lt;=0.4,"Menor",IF(AC94&lt;=0.6,"Moderado",IF(AC94&lt;=0.8,"Mayor","Catastrófico"))))),"")</f>
        <v>Moderado</v>
      </c>
      <c r="AC94" s="80">
        <f>IFERROR(IF(AND(Q93="Impacto",Q94="Impacto"),(AC93-(+AC93*T94)),IF(Q94="Impacto",($M$15-(+$M$15*T94)),IF(Q94="Probabilidad",AC93,""))),"")</f>
        <v>0.6</v>
      </c>
      <c r="AD94" s="223"/>
      <c r="AE94" s="225"/>
      <c r="AF94" s="223"/>
      <c r="AG94" s="225"/>
      <c r="AH94" s="227"/>
      <c r="AI94" s="229"/>
      <c r="AJ94" s="158"/>
      <c r="AK94" s="210"/>
      <c r="AL94" s="208"/>
      <c r="AM94" s="208"/>
      <c r="AN94" s="281"/>
      <c r="AO94" s="208"/>
      <c r="AP94" s="156"/>
      <c r="AQ94" s="156"/>
      <c r="AR94" s="156"/>
      <c r="AS94" s="156"/>
      <c r="AT94" s="156"/>
      <c r="AU94" s="156"/>
      <c r="AV94" s="156"/>
      <c r="AW94" s="156"/>
      <c r="AX94" s="156"/>
      <c r="AY94" s="156"/>
      <c r="AZ94" s="156"/>
      <c r="BA94" s="156"/>
      <c r="BB94" s="156"/>
      <c r="BC94" s="156"/>
      <c r="BD94" s="156"/>
      <c r="BE94" s="156"/>
      <c r="BF94" s="156"/>
      <c r="BG94" s="156"/>
      <c r="BH94" s="156"/>
      <c r="BI94" s="156"/>
    </row>
    <row r="95" spans="1:61" s="157" customFormat="1" ht="115.5">
      <c r="A95" s="211"/>
      <c r="B95" s="212"/>
      <c r="C95" s="212"/>
      <c r="D95" s="217"/>
      <c r="E95" s="217"/>
      <c r="F95" s="217"/>
      <c r="G95" s="232"/>
      <c r="H95" s="152" t="s">
        <v>580</v>
      </c>
      <c r="I95" s="217"/>
      <c r="J95" s="219"/>
      <c r="K95" s="220"/>
      <c r="L95" s="219"/>
      <c r="M95" s="220"/>
      <c r="N95" s="221"/>
      <c r="O95" s="153">
        <v>3</v>
      </c>
      <c r="P95" s="154" t="s">
        <v>581</v>
      </c>
      <c r="Q95" s="81" t="str">
        <f t="shared" si="50"/>
        <v>Probabilidad</v>
      </c>
      <c r="R95" s="82" t="s">
        <v>144</v>
      </c>
      <c r="S95" s="82" t="s">
        <v>131</v>
      </c>
      <c r="T95" s="80" t="str">
        <f t="shared" si="47"/>
        <v>40%</v>
      </c>
      <c r="U95" s="82" t="s">
        <v>132</v>
      </c>
      <c r="V95" s="82" t="s">
        <v>133</v>
      </c>
      <c r="W95" s="82" t="s">
        <v>134</v>
      </c>
      <c r="X95" s="151" t="s">
        <v>582</v>
      </c>
      <c r="Y95" s="159">
        <f>IFERROR(IF(AND(Q94="Probabilidad",Q95="Probabilidad"),(AA94-(+AA94*T95)),IF(AND(Q94="Impacto",Q95="Probabilidad"),(AC93-(+AC93*T95)),IF(Q95="Impacto",AA94,""))),"")</f>
        <v>8.6399999999999991E-2</v>
      </c>
      <c r="Z95" s="85" t="str">
        <f t="shared" si="37"/>
        <v>Muy Baja</v>
      </c>
      <c r="AA95" s="80">
        <f t="shared" si="51"/>
        <v>8.6399999999999991E-2</v>
      </c>
      <c r="AB95" s="85" t="str">
        <f t="shared" si="52"/>
        <v>Moderado</v>
      </c>
      <c r="AC95" s="80">
        <f>IFERROR(IF(AND(Q94="Impacto",Q95="Impacto"),(AC94-(+AC94*T95)),IF(AND(Q94="Probabilidad",Q95="Impacto"),(AC93-(+AC93*T95)),IF(Q95="Probabilidad",AC94,""))),"")</f>
        <v>0.6</v>
      </c>
      <c r="AD95" s="223"/>
      <c r="AE95" s="225"/>
      <c r="AF95" s="223"/>
      <c r="AG95" s="225"/>
      <c r="AH95" s="227"/>
      <c r="AI95" s="229"/>
      <c r="AJ95" s="158"/>
      <c r="AK95" s="210"/>
      <c r="AL95" s="208"/>
      <c r="AM95" s="208"/>
      <c r="AN95" s="281"/>
      <c r="AO95" s="208"/>
      <c r="AP95" s="156"/>
      <c r="AQ95" s="156"/>
      <c r="AR95" s="156"/>
      <c r="AS95" s="156"/>
      <c r="AT95" s="156"/>
      <c r="AU95" s="156"/>
      <c r="AV95" s="156"/>
      <c r="AW95" s="156"/>
      <c r="AX95" s="156"/>
      <c r="AY95" s="156"/>
      <c r="AZ95" s="156"/>
      <c r="BA95" s="156"/>
      <c r="BB95" s="156"/>
      <c r="BC95" s="156"/>
      <c r="BD95" s="156"/>
      <c r="BE95" s="156"/>
      <c r="BF95" s="156"/>
      <c r="BG95" s="156"/>
      <c r="BH95" s="156"/>
      <c r="BI95" s="156"/>
    </row>
    <row r="96" spans="1:61" s="157" customFormat="1" ht="75" customHeight="1">
      <c r="A96" s="211" t="s">
        <v>583</v>
      </c>
      <c r="B96" s="212" t="s">
        <v>584</v>
      </c>
      <c r="C96" s="213" t="s">
        <v>565</v>
      </c>
      <c r="D96" s="214" t="s">
        <v>585</v>
      </c>
      <c r="E96" s="214" t="s">
        <v>586</v>
      </c>
      <c r="F96" s="214" t="s">
        <v>587</v>
      </c>
      <c r="G96" s="215" t="s">
        <v>588</v>
      </c>
      <c r="H96" s="161" t="s">
        <v>589</v>
      </c>
      <c r="I96" s="216" t="s">
        <v>126</v>
      </c>
      <c r="J96" s="218" t="s">
        <v>127</v>
      </c>
      <c r="K96" s="220">
        <f>IF(J96="","",IF(J96="Muy Baja",0.2,IF(J96="Baja",0.4,IF(J96="Media",0.6,IF(J96="Alta",0.8,IF(J96="Muy Alta",1,))))))</f>
        <v>0.6</v>
      </c>
      <c r="L96" s="218" t="s">
        <v>234</v>
      </c>
      <c r="M96" s="220">
        <f>IF(L96="","",IF(L96="Leve",0.2,IF(L96="Menor",0.4,IF(L96="Moderado",0.6,IF(L96="Mayor",0.8,IF(L96="Catastrófico",1,))))))</f>
        <v>0.8</v>
      </c>
      <c r="N96" s="221" t="str">
        <f>IF(OR(AND(J96="Muy Baja",L96="Leve"),AND(J96="Muy Baja",L96="Menor"),AND(J96="Baja",L96="Leve")),"Bajo",IF(OR(AND(J96="Muy baja",L96="Moderado"),AND(J96="Baja",L96="Menor"),AND(J96="Baja",L96="Moderado"),AND(J96="Media",L96="Leve"),AND(J96="Media",L96="Menor"),AND(J96="Media",L96="Moderado"),AND(J96="Alta",L96="Leve"),AND(J96="Alta",L96="Menor")),"Moderado",IF(OR(AND(J96="Muy Baja",L96="Mayor"),AND(J96="Baja",L96="Mayor"),AND(J96="Media",L96="Mayor"),AND(J96="Alta",L96="Moderado"),AND(J96="Alta",L96="Mayor"),AND(J96="Muy Alta",L96="Leve"),AND(J96="Muy Alta",L96="Menor"),AND(J96="Muy Alta",L96="Moderado"),AND(J96="Muy Alta",L96="Mayor")),"Alto",IF(OR(AND(J96="Muy Baja",L96="Catastrófico"),AND(J96="Baja",L96="Catastrófico"),AND(J96="Media",L96="Catastrófico"),AND(J96="Alta",L96="Catastrófico"),AND(J96="Muy Alta",L96="Catastrófico")),"Extremo",""))))</f>
        <v>Alto</v>
      </c>
      <c r="O96" s="153">
        <v>1</v>
      </c>
      <c r="P96" s="154" t="s">
        <v>590</v>
      </c>
      <c r="Q96" s="81" t="str">
        <f t="shared" si="50"/>
        <v>Probabilidad</v>
      </c>
      <c r="R96" s="82" t="s">
        <v>144</v>
      </c>
      <c r="S96" s="82" t="s">
        <v>131</v>
      </c>
      <c r="T96" s="80" t="str">
        <f t="shared" si="47"/>
        <v>40%</v>
      </c>
      <c r="U96" s="82" t="s">
        <v>132</v>
      </c>
      <c r="V96" s="82" t="s">
        <v>133</v>
      </c>
      <c r="W96" s="82" t="s">
        <v>134</v>
      </c>
      <c r="X96" s="151" t="s">
        <v>591</v>
      </c>
      <c r="Y96" s="86">
        <f>IFERROR(IF(Q96="Probabilidad",(K96-(+K96*T96)),IF(Q96="Impacto",K96,"")),"")</f>
        <v>0.36</v>
      </c>
      <c r="Z96" s="85" t="str">
        <f t="shared" si="37"/>
        <v>Baja</v>
      </c>
      <c r="AA96" s="80">
        <f>+Y96</f>
        <v>0.36</v>
      </c>
      <c r="AB96" s="85" t="str">
        <f>IFERROR(IF(AC96="","",IF(AC96&lt;=0.2,"Leve",IF(AC96&lt;=0.4,"Menor",IF(AC96&lt;=0.6,"Moderado",IF(AC96&lt;=0.8,"Mayor","Catastrófico"))))),"")</f>
        <v>Mayor</v>
      </c>
      <c r="AC96" s="80">
        <f>IFERROR(IF(Q96="Impacto",(M96-(+M96*T96)),IF(Q96="Probabilidad",M96,"")),"")</f>
        <v>0.8</v>
      </c>
      <c r="AD96" s="222" t="str">
        <f>IFERROR(IF(AE96=0,"",IF(AND(AE96&gt;0,AE96&lt;=0.2),"Muy Baja",IF(AE96&lt;=0.4,"Baja",IF(AE96&lt;=0.6,"Media",IF(AE96&lt;=0.8,"Alta","Muy Alta"))))),"")</f>
        <v>Muy Baja</v>
      </c>
      <c r="AE96" s="224">
        <f>MIN(Y96:Y98)</f>
        <v>0.12959999999999999</v>
      </c>
      <c r="AF96" s="222" t="str">
        <f>IFERROR(IF(AG96=0,"",IF(AND(AG96&gt;0,AG96&lt;=0.2),"Leve",IF(AG96&lt;=0.4,"Menor",IF(AG96&lt;=0.6,"Moderado",IF(AG96&lt;=0.8,"Mayor","Catastrófico"))))),"")</f>
        <v>Mayor</v>
      </c>
      <c r="AG96" s="224">
        <f>MIN(AC96:AC98)</f>
        <v>0.8</v>
      </c>
      <c r="AH96" s="226" t="str">
        <f>IFERROR(IF(OR(AND(AD96="Muy Baja",AF96="Leve"),AND(AD96="Muy Baja",AF96="Menor"),AND(AD96="Baja",AF96="Leve")),"Bajo",IF(OR(AND(AD96="Muy Baja",AF96="Moderado"),AND(AD96="Baja",AF96="Menor"),AND(AD96="Baja",AF96="Moderado"),AND(AD96="Media",AF96="Leve"),AND(AD96="Media",AF96="Menor"),AND(AD96="Media",AF96="Moderado"),AND(AD96="Alta",AF96="Leve"),AND(AD96="Alta",AF96="Menor")),"Moderado",IF(OR(AND(AD96="Muy Baja",AF96="Mayor"),AND(AD96="Baja",AF96="Mayor"),AND(AD96="Media",AF96="Mayor"),AND(AD96="Alta",AF96="Moderado"),AND(AD96="Alta",AF96="Mayor"),AND(AD96="Muy Alta",AF96="Leve"),AND(AD96="Muy Alta",AF96="Menor"),AND(AD96="Muy Alta",AF96="Moderado"),AND(AD96="Muy Alta",AF96="Mayor")),"Alto",IF(OR(AND(AD96="Muy Baja",AF96="Catastrófico"),AND(AD96="Baja",AF96="Catastrófico"),AND(AD96="Media",AF96="Catastrófico"),AND(AD96="Alta",AF96="Catastrófico"),AND(AD96="Muy Alta",AF96="Catastrófico")),"Extremo","")))),"")</f>
        <v>Alto</v>
      </c>
      <c r="AI96" s="228"/>
      <c r="AJ96" s="155"/>
      <c r="AK96" s="209" t="s">
        <v>573</v>
      </c>
      <c r="AL96" s="207" t="s">
        <v>592</v>
      </c>
      <c r="AM96" s="208" t="s">
        <v>125</v>
      </c>
      <c r="AN96" s="280" t="s">
        <v>593</v>
      </c>
      <c r="AO96" s="208" t="s">
        <v>594</v>
      </c>
      <c r="AP96" s="156"/>
      <c r="AQ96" s="156"/>
      <c r="AR96" s="156"/>
      <c r="AS96" s="156"/>
      <c r="AT96" s="156"/>
      <c r="AU96" s="156"/>
      <c r="AV96" s="156"/>
      <c r="AW96" s="156"/>
      <c r="AX96" s="156"/>
      <c r="AY96" s="156"/>
      <c r="AZ96" s="156"/>
      <c r="BA96" s="156"/>
      <c r="BB96" s="156"/>
      <c r="BC96" s="156"/>
      <c r="BD96" s="156"/>
      <c r="BE96" s="156"/>
      <c r="BF96" s="156"/>
      <c r="BG96" s="156"/>
      <c r="BH96" s="156"/>
      <c r="BI96" s="156"/>
    </row>
    <row r="97" spans="1:61" s="157" customFormat="1" ht="75" customHeight="1">
      <c r="A97" s="211"/>
      <c r="B97" s="212"/>
      <c r="C97" s="213"/>
      <c r="D97" s="214"/>
      <c r="E97" s="214"/>
      <c r="F97" s="214"/>
      <c r="G97" s="215"/>
      <c r="H97" s="161" t="s">
        <v>595</v>
      </c>
      <c r="I97" s="217"/>
      <c r="J97" s="219"/>
      <c r="K97" s="220"/>
      <c r="L97" s="219"/>
      <c r="M97" s="220"/>
      <c r="N97" s="221"/>
      <c r="O97" s="153">
        <v>2</v>
      </c>
      <c r="P97" s="154" t="s">
        <v>596</v>
      </c>
      <c r="Q97" s="81" t="str">
        <f t="shared" si="50"/>
        <v>Probabilidad</v>
      </c>
      <c r="R97" s="82" t="s">
        <v>144</v>
      </c>
      <c r="S97" s="82" t="s">
        <v>131</v>
      </c>
      <c r="T97" s="80" t="str">
        <f t="shared" si="47"/>
        <v>40%</v>
      </c>
      <c r="U97" s="82" t="s">
        <v>132</v>
      </c>
      <c r="V97" s="82" t="s">
        <v>133</v>
      </c>
      <c r="W97" s="82" t="s">
        <v>134</v>
      </c>
      <c r="X97" s="151" t="s">
        <v>597</v>
      </c>
      <c r="Y97" s="86">
        <f>IFERROR(IF(AND(Q96="Probabilidad",Q97="Probabilidad"),(AA96-(+AA96*T97)),IF(Q97="Probabilidad",(K96-(+K96*T97)),IF(Q97="Impacto",AA96,""))),"")</f>
        <v>0.216</v>
      </c>
      <c r="Z97" s="85" t="str">
        <f t="shared" si="37"/>
        <v>Baja</v>
      </c>
      <c r="AA97" s="80">
        <f t="shared" ref="AA97:AA98" si="53">+Y97</f>
        <v>0.216</v>
      </c>
      <c r="AB97" s="85" t="str">
        <f t="shared" ref="AB97:AB98" si="54">IFERROR(IF(AC97="","",IF(AC97&lt;=0.2,"Leve",IF(AC97&lt;=0.4,"Menor",IF(AC97&lt;=0.6,"Moderado",IF(AC97&lt;=0.8,"Mayor","Catastrófico"))))),"")</f>
        <v>Mayor</v>
      </c>
      <c r="AC97" s="80">
        <f>IFERROR(IF(AND(Q96="Impacto",Q97="Impacto"),(AC96-(+AC96*T97)),IF(Q97="Impacto",($M$15-(+$M$15*T97)),IF(Q97="Probabilidad",AC96,""))),"")</f>
        <v>0.8</v>
      </c>
      <c r="AD97" s="223"/>
      <c r="AE97" s="225"/>
      <c r="AF97" s="223"/>
      <c r="AG97" s="225"/>
      <c r="AH97" s="227"/>
      <c r="AI97" s="229"/>
      <c r="AJ97" s="158"/>
      <c r="AK97" s="210"/>
      <c r="AL97" s="208"/>
      <c r="AM97" s="208"/>
      <c r="AN97" s="281"/>
      <c r="AO97" s="208"/>
      <c r="AP97" s="156"/>
      <c r="AQ97" s="156"/>
      <c r="AR97" s="156"/>
      <c r="AS97" s="156"/>
      <c r="AT97" s="156"/>
      <c r="AU97" s="156"/>
      <c r="AV97" s="156"/>
      <c r="AW97" s="156"/>
      <c r="AX97" s="156"/>
      <c r="AY97" s="156"/>
      <c r="AZ97" s="156"/>
      <c r="BA97" s="156"/>
      <c r="BB97" s="156"/>
      <c r="BC97" s="156"/>
      <c r="BD97" s="156"/>
      <c r="BE97" s="156"/>
      <c r="BF97" s="156"/>
      <c r="BG97" s="156"/>
      <c r="BH97" s="156"/>
      <c r="BI97" s="156"/>
    </row>
    <row r="98" spans="1:61" s="157" customFormat="1" ht="75" customHeight="1">
      <c r="A98" s="211"/>
      <c r="B98" s="212"/>
      <c r="C98" s="213"/>
      <c r="D98" s="214"/>
      <c r="E98" s="214"/>
      <c r="F98" s="214"/>
      <c r="G98" s="215"/>
      <c r="H98" s="161" t="s">
        <v>598</v>
      </c>
      <c r="I98" s="217"/>
      <c r="J98" s="219"/>
      <c r="K98" s="220"/>
      <c r="L98" s="219"/>
      <c r="M98" s="220"/>
      <c r="N98" s="221"/>
      <c r="O98" s="153">
        <v>3</v>
      </c>
      <c r="P98" s="160" t="s">
        <v>599</v>
      </c>
      <c r="Q98" s="81" t="str">
        <f t="shared" si="50"/>
        <v>Probabilidad</v>
      </c>
      <c r="R98" s="82" t="s">
        <v>144</v>
      </c>
      <c r="S98" s="82" t="s">
        <v>131</v>
      </c>
      <c r="T98" s="80" t="str">
        <f t="shared" si="47"/>
        <v>40%</v>
      </c>
      <c r="U98" s="82" t="s">
        <v>132</v>
      </c>
      <c r="V98" s="82" t="s">
        <v>133</v>
      </c>
      <c r="W98" s="82" t="s">
        <v>134</v>
      </c>
      <c r="X98" s="151" t="s">
        <v>600</v>
      </c>
      <c r="Y98" s="159">
        <f>IFERROR(IF(AND(Q97="Probabilidad",Q98="Probabilidad"),(AA97-(+AA97*T98)),IF(AND(Q97="Impacto",Q98="Probabilidad"),(AC96-(+AC96*T98)),IF(Q98="Impacto",AA97,""))),"")</f>
        <v>0.12959999999999999</v>
      </c>
      <c r="Z98" s="85" t="str">
        <f t="shared" si="37"/>
        <v>Muy Baja</v>
      </c>
      <c r="AA98" s="80">
        <f t="shared" si="53"/>
        <v>0.12959999999999999</v>
      </c>
      <c r="AB98" s="85" t="str">
        <f t="shared" si="54"/>
        <v>Mayor</v>
      </c>
      <c r="AC98" s="80">
        <f>IFERROR(IF(AND(Q97="Impacto",Q98="Impacto"),(AC97-(+AC97*T98)),IF(AND(Q97="Probabilidad",Q98="Impacto"),(AC96-(+AC96*T98)),IF(Q98="Probabilidad",AC97,""))),"")</f>
        <v>0.8</v>
      </c>
      <c r="AD98" s="223"/>
      <c r="AE98" s="225"/>
      <c r="AF98" s="223"/>
      <c r="AG98" s="225"/>
      <c r="AH98" s="227"/>
      <c r="AI98" s="229"/>
      <c r="AJ98" s="158"/>
      <c r="AK98" s="210"/>
      <c r="AL98" s="208"/>
      <c r="AM98" s="208"/>
      <c r="AN98" s="281"/>
      <c r="AO98" s="208"/>
      <c r="AP98" s="156"/>
      <c r="AQ98" s="156"/>
      <c r="AR98" s="156"/>
      <c r="AS98" s="156"/>
      <c r="AT98" s="156"/>
      <c r="AU98" s="156"/>
      <c r="AV98" s="156"/>
      <c r="AW98" s="156"/>
      <c r="AX98" s="156"/>
      <c r="AY98" s="156"/>
      <c r="AZ98" s="156"/>
      <c r="BA98" s="156"/>
      <c r="BB98" s="156"/>
      <c r="BC98" s="156"/>
      <c r="BD98" s="156"/>
      <c r="BE98" s="156"/>
      <c r="BF98" s="156"/>
      <c r="BG98" s="156"/>
      <c r="BH98" s="156"/>
      <c r="BI98" s="156"/>
    </row>
    <row r="99" spans="1:61" ht="81" customHeight="1">
      <c r="A99" s="233" t="s">
        <v>601</v>
      </c>
      <c r="B99" s="234"/>
      <c r="C99" s="234"/>
      <c r="D99" s="235"/>
      <c r="E99" s="235"/>
      <c r="F99" s="235"/>
      <c r="G99" s="235"/>
      <c r="H99" s="234"/>
      <c r="I99" s="234"/>
      <c r="J99" s="234"/>
      <c r="K99" s="234"/>
      <c r="L99" s="234"/>
      <c r="M99" s="234"/>
      <c r="N99" s="234"/>
      <c r="O99" s="234"/>
      <c r="P99" s="234"/>
      <c r="Q99" s="234"/>
      <c r="R99" s="234"/>
      <c r="S99" s="234"/>
      <c r="T99" s="234"/>
      <c r="U99" s="234"/>
      <c r="V99" s="234"/>
      <c r="W99" s="234"/>
      <c r="X99" s="234"/>
      <c r="Y99" s="234"/>
      <c r="Z99" s="234"/>
      <c r="AA99" s="234"/>
      <c r="AB99" s="234"/>
      <c r="AC99" s="234"/>
      <c r="AD99" s="234"/>
      <c r="AE99" s="234"/>
      <c r="AF99" s="234"/>
      <c r="AG99" s="234"/>
      <c r="AH99" s="234"/>
      <c r="AI99" s="236"/>
      <c r="AL99" s="90"/>
    </row>
    <row r="100" spans="1:61" ht="10.15" customHeight="1">
      <c r="AL100" s="90"/>
    </row>
    <row r="101" spans="1:61" ht="22.7" customHeight="1">
      <c r="A101" s="144" t="s">
        <v>602</v>
      </c>
      <c r="B101" s="97"/>
      <c r="C101" s="90"/>
      <c r="E101" s="90"/>
      <c r="F101" s="90"/>
      <c r="I101" s="90"/>
      <c r="AL101" s="90"/>
    </row>
    <row r="102" spans="1:61" ht="38.25" customHeight="1">
      <c r="AL102" s="90"/>
    </row>
    <row r="103" spans="1:61">
      <c r="AL103" s="90"/>
    </row>
    <row r="104" spans="1:61">
      <c r="C104" s="96" t="s">
        <v>603</v>
      </c>
      <c r="D104" s="96"/>
      <c r="F104" s="90"/>
      <c r="AL104" s="90"/>
    </row>
    <row r="105" spans="1:61">
      <c r="G105" s="94"/>
      <c r="AL105" s="90"/>
    </row>
    <row r="106" spans="1:61" ht="20.45" customHeight="1">
      <c r="C106" s="145" t="s">
        <v>604</v>
      </c>
      <c r="D106" s="146" t="s">
        <v>605</v>
      </c>
      <c r="E106" s="237" t="s">
        <v>606</v>
      </c>
      <c r="F106" s="237"/>
      <c r="G106" s="237"/>
      <c r="H106" s="237"/>
      <c r="AL106" s="90"/>
    </row>
    <row r="107" spans="1:61" ht="20.45" customHeight="1">
      <c r="C107" s="87" t="s">
        <v>164</v>
      </c>
      <c r="D107" s="147">
        <v>44831</v>
      </c>
      <c r="E107" s="230" t="s">
        <v>607</v>
      </c>
      <c r="F107" s="230"/>
      <c r="G107" s="230"/>
      <c r="H107" s="230"/>
      <c r="AL107" s="90"/>
    </row>
    <row r="108" spans="1:61" ht="69.599999999999994" customHeight="1">
      <c r="C108" s="87" t="s">
        <v>273</v>
      </c>
      <c r="D108" s="147">
        <v>44831</v>
      </c>
      <c r="E108" s="230" t="s">
        <v>608</v>
      </c>
      <c r="F108" s="230"/>
      <c r="G108" s="230"/>
      <c r="H108" s="230"/>
      <c r="AL108" s="90"/>
    </row>
    <row r="109" spans="1:61" ht="20.45" customHeight="1">
      <c r="C109" s="87" t="s">
        <v>273</v>
      </c>
      <c r="D109" s="147">
        <v>44831</v>
      </c>
      <c r="E109" s="230" t="s">
        <v>609</v>
      </c>
      <c r="F109" s="230"/>
      <c r="G109" s="230"/>
      <c r="H109" s="230"/>
      <c r="AL109" s="90"/>
    </row>
    <row r="110" spans="1:61" ht="27.6" customHeight="1">
      <c r="C110" s="87" t="s">
        <v>345</v>
      </c>
      <c r="D110" s="147">
        <v>44831</v>
      </c>
      <c r="E110" s="230" t="s">
        <v>610</v>
      </c>
      <c r="F110" s="230"/>
      <c r="G110" s="230"/>
      <c r="H110" s="230"/>
      <c r="AL110" s="90"/>
    </row>
    <row r="111" spans="1:61" ht="53.45" customHeight="1">
      <c r="C111" s="87" t="s">
        <v>390</v>
      </c>
      <c r="D111" s="147">
        <v>44831</v>
      </c>
      <c r="E111" s="230" t="s">
        <v>611</v>
      </c>
      <c r="F111" s="230"/>
      <c r="G111" s="230"/>
      <c r="H111" s="230"/>
      <c r="AL111" s="90"/>
    </row>
    <row r="112" spans="1:61" ht="20.45" customHeight="1">
      <c r="C112" s="81" t="s">
        <v>407</v>
      </c>
      <c r="D112" s="147">
        <v>44831</v>
      </c>
      <c r="E112" s="230" t="s">
        <v>612</v>
      </c>
      <c r="F112" s="230"/>
      <c r="G112" s="230"/>
      <c r="H112" s="230"/>
      <c r="AL112" s="90"/>
    </row>
    <row r="113" spans="3:38" ht="20.45" customHeight="1">
      <c r="C113" s="81" t="s">
        <v>449</v>
      </c>
      <c r="D113" s="147">
        <v>44831</v>
      </c>
      <c r="E113" s="230" t="s">
        <v>613</v>
      </c>
      <c r="F113" s="230"/>
      <c r="G113" s="230"/>
      <c r="H113" s="230"/>
      <c r="AL113" s="90"/>
    </row>
    <row r="114" spans="3:38" ht="20.45" customHeight="1">
      <c r="C114" s="87" t="s">
        <v>468</v>
      </c>
      <c r="D114" s="147">
        <v>44831</v>
      </c>
      <c r="E114" s="230" t="s">
        <v>614</v>
      </c>
      <c r="F114" s="230"/>
      <c r="G114" s="230"/>
      <c r="H114" s="230"/>
    </row>
    <row r="115" spans="3:38" ht="45.6" customHeight="1">
      <c r="C115" s="81" t="s">
        <v>449</v>
      </c>
      <c r="D115" s="147">
        <v>44944</v>
      </c>
      <c r="E115" s="230" t="s">
        <v>615</v>
      </c>
      <c r="F115" s="230"/>
      <c r="G115" s="230"/>
      <c r="H115" s="230"/>
    </row>
    <row r="116" spans="3:38" ht="48.6" customHeight="1">
      <c r="C116" s="87" t="s">
        <v>497</v>
      </c>
      <c r="D116" s="147">
        <v>44944</v>
      </c>
      <c r="E116" s="230" t="s">
        <v>616</v>
      </c>
      <c r="F116" s="230"/>
      <c r="G116" s="230"/>
      <c r="H116" s="230"/>
    </row>
    <row r="117" spans="3:38" ht="84" customHeight="1">
      <c r="C117" s="87" t="s">
        <v>468</v>
      </c>
      <c r="D117" s="147">
        <v>45006</v>
      </c>
      <c r="E117" s="230" t="s">
        <v>617</v>
      </c>
      <c r="F117" s="230"/>
      <c r="G117" s="230"/>
      <c r="H117" s="230"/>
    </row>
    <row r="118" spans="3:38" ht="106.9" customHeight="1">
      <c r="C118" s="87" t="s">
        <v>323</v>
      </c>
      <c r="D118" s="147">
        <v>45008</v>
      </c>
      <c r="E118" s="230" t="s">
        <v>618</v>
      </c>
      <c r="F118" s="230"/>
      <c r="G118" s="230"/>
      <c r="H118" s="230"/>
    </row>
    <row r="119" spans="3:38" ht="20.45" customHeight="1">
      <c r="C119" s="87" t="s">
        <v>468</v>
      </c>
      <c r="D119" s="147">
        <v>45009</v>
      </c>
      <c r="E119" s="230" t="s">
        <v>619</v>
      </c>
      <c r="F119" s="230"/>
      <c r="G119" s="230"/>
      <c r="H119" s="230"/>
    </row>
    <row r="120" spans="3:38" ht="20.45" customHeight="1">
      <c r="C120" s="87" t="s">
        <v>511</v>
      </c>
      <c r="D120" s="147">
        <v>45076</v>
      </c>
      <c r="E120" s="230" t="s">
        <v>620</v>
      </c>
      <c r="F120" s="230"/>
      <c r="G120" s="230"/>
      <c r="H120" s="230"/>
    </row>
    <row r="121" spans="3:38" ht="47.45" customHeight="1">
      <c r="C121" s="81" t="s">
        <v>621</v>
      </c>
      <c r="D121" s="148">
        <v>45471</v>
      </c>
      <c r="E121" s="230" t="s">
        <v>622</v>
      </c>
      <c r="F121" s="230"/>
      <c r="G121" s="230"/>
      <c r="H121" s="230"/>
    </row>
    <row r="122" spans="3:38" ht="69" customHeight="1">
      <c r="C122" s="81" t="s">
        <v>497</v>
      </c>
      <c r="D122" s="148">
        <v>45555</v>
      </c>
      <c r="E122" s="230" t="s">
        <v>623</v>
      </c>
      <c r="F122" s="230"/>
      <c r="G122" s="230"/>
      <c r="H122" s="230"/>
    </row>
    <row r="123" spans="3:38" ht="33.6" customHeight="1">
      <c r="C123" s="81" t="s">
        <v>227</v>
      </c>
      <c r="D123" s="148">
        <v>45555</v>
      </c>
      <c r="E123" s="230" t="s">
        <v>624</v>
      </c>
      <c r="F123" s="230"/>
      <c r="G123" s="230"/>
      <c r="H123" s="230"/>
    </row>
    <row r="124" spans="3:38" ht="33.6" customHeight="1">
      <c r="C124" s="81" t="s">
        <v>295</v>
      </c>
      <c r="D124" s="148">
        <v>45555</v>
      </c>
      <c r="E124" s="230" t="s">
        <v>625</v>
      </c>
      <c r="F124" s="230"/>
      <c r="G124" s="230"/>
      <c r="H124" s="230"/>
    </row>
    <row r="125" spans="3:38" ht="33.6" customHeight="1">
      <c r="C125" s="81" t="s">
        <v>312</v>
      </c>
      <c r="D125" s="148">
        <v>45555</v>
      </c>
      <c r="E125" s="230" t="s">
        <v>626</v>
      </c>
      <c r="F125" s="230"/>
      <c r="G125" s="230"/>
      <c r="H125" s="230"/>
    </row>
    <row r="126" spans="3:38" ht="33.6" customHeight="1">
      <c r="C126" s="81" t="s">
        <v>430</v>
      </c>
      <c r="D126" s="148">
        <v>45555</v>
      </c>
      <c r="E126" s="230" t="s">
        <v>627</v>
      </c>
      <c r="F126" s="230"/>
      <c r="G126" s="230"/>
      <c r="H126" s="230"/>
    </row>
    <row r="127" spans="3:38" ht="33.6" customHeight="1">
      <c r="C127" s="81" t="s">
        <v>543</v>
      </c>
      <c r="D127" s="148">
        <v>45555</v>
      </c>
      <c r="E127" s="230" t="s">
        <v>628</v>
      </c>
      <c r="F127" s="230"/>
      <c r="G127" s="230"/>
      <c r="H127" s="230"/>
    </row>
    <row r="128" spans="3:38" ht="33.6" customHeight="1">
      <c r="C128" s="81" t="s">
        <v>563</v>
      </c>
      <c r="D128" s="148">
        <v>45805</v>
      </c>
      <c r="E128" s="230" t="s">
        <v>629</v>
      </c>
      <c r="F128" s="230"/>
      <c r="G128" s="230"/>
      <c r="H128" s="230"/>
    </row>
    <row r="129" spans="3:8" ht="34.9" customHeight="1">
      <c r="C129" s="81" t="s">
        <v>583</v>
      </c>
      <c r="D129" s="148">
        <v>45805</v>
      </c>
      <c r="E129" s="230" t="s">
        <v>630</v>
      </c>
      <c r="F129" s="230"/>
      <c r="G129" s="230"/>
      <c r="H129" s="230"/>
    </row>
    <row r="130" spans="3:8" ht="34.9" customHeight="1">
      <c r="C130" s="81"/>
      <c r="D130" s="148"/>
      <c r="E130" s="230"/>
      <c r="F130" s="230"/>
      <c r="G130" s="230"/>
      <c r="H130" s="230"/>
    </row>
  </sheetData>
  <sheetProtection algorithmName="SHA-512" hashValue="W0hpatj/9GlZ014NfOi9HDoUOTx20P2vz39zcCS8Eg4uyYODCcXUS26pAI8PbUeCyv/tBPWEb93Cotb36B9+KQ==" saltValue="wNrbVnlS1uZLQ85Pxc00ug==" spinCount="100000" sheet="1" formatCells="0" formatColumns="0" insertRows="0" deleteColumns="0" deleteRows="0"/>
  <dataConsolidate/>
  <mergeCells count="646">
    <mergeCell ref="AN83:AN89"/>
    <mergeCell ref="AO83:AO89"/>
    <mergeCell ref="AN90:AN92"/>
    <mergeCell ref="AO90:AO92"/>
    <mergeCell ref="AN93:AN95"/>
    <mergeCell ref="AO93:AO95"/>
    <mergeCell ref="AN96:AN98"/>
    <mergeCell ref="AO96:AO98"/>
    <mergeCell ref="AN62:AN65"/>
    <mergeCell ref="AO62:AO65"/>
    <mergeCell ref="AN66:AN68"/>
    <mergeCell ref="AO66:AO68"/>
    <mergeCell ref="AN69:AN72"/>
    <mergeCell ref="AO69:AO72"/>
    <mergeCell ref="AN73:AN79"/>
    <mergeCell ref="AO73:AO79"/>
    <mergeCell ref="AN80:AN82"/>
    <mergeCell ref="AO80:AO82"/>
    <mergeCell ref="AN48:AN51"/>
    <mergeCell ref="AO48:AO51"/>
    <mergeCell ref="AN52:AN55"/>
    <mergeCell ref="AO52:AO55"/>
    <mergeCell ref="AN56:AN57"/>
    <mergeCell ref="AO56:AO57"/>
    <mergeCell ref="AN58:AN59"/>
    <mergeCell ref="AO58:AO59"/>
    <mergeCell ref="AN60:AN61"/>
    <mergeCell ref="AO60:AO61"/>
    <mergeCell ref="AN31:AN34"/>
    <mergeCell ref="AO31:AO34"/>
    <mergeCell ref="AN35:AN38"/>
    <mergeCell ref="AO35:AO38"/>
    <mergeCell ref="AN39:AN42"/>
    <mergeCell ref="AO39:AO42"/>
    <mergeCell ref="AN43:AN44"/>
    <mergeCell ref="AO43:AO44"/>
    <mergeCell ref="AN45:AN47"/>
    <mergeCell ref="AO45:AO47"/>
    <mergeCell ref="AN11:AN14"/>
    <mergeCell ref="AO11:AO14"/>
    <mergeCell ref="AN15:AN21"/>
    <mergeCell ref="AO15:AO21"/>
    <mergeCell ref="AN22:AN25"/>
    <mergeCell ref="AO22:AO25"/>
    <mergeCell ref="AN26:AN28"/>
    <mergeCell ref="AO26:AO28"/>
    <mergeCell ref="AN29:AN30"/>
    <mergeCell ref="AO29:AO30"/>
    <mergeCell ref="AG29:AG30"/>
    <mergeCell ref="AL80:AL82"/>
    <mergeCell ref="AM58:AM59"/>
    <mergeCell ref="AM60:AM61"/>
    <mergeCell ref="AM62:AM65"/>
    <mergeCell ref="AM69:AM72"/>
    <mergeCell ref="AM73:AM79"/>
    <mergeCell ref="AM80:AM82"/>
    <mergeCell ref="L69:L72"/>
    <mergeCell ref="M69:M72"/>
    <mergeCell ref="AD80:AD82"/>
    <mergeCell ref="AD69:AD72"/>
    <mergeCell ref="M62:M65"/>
    <mergeCell ref="N62:N65"/>
    <mergeCell ref="M60:M61"/>
    <mergeCell ref="N60:N61"/>
    <mergeCell ref="AF80:AF82"/>
    <mergeCell ref="AG80:AG82"/>
    <mergeCell ref="AJ73:AJ79"/>
    <mergeCell ref="AD73:AD79"/>
    <mergeCell ref="AJ62:AJ65"/>
    <mergeCell ref="AJ58:AJ59"/>
    <mergeCell ref="AD62:AD65"/>
    <mergeCell ref="AE62:AE65"/>
    <mergeCell ref="AM45:AM47"/>
    <mergeCell ref="AD39:AD42"/>
    <mergeCell ref="AE48:AE51"/>
    <mergeCell ref="AK11:AK14"/>
    <mergeCell ref="AK15:AK21"/>
    <mergeCell ref="AK22:AK25"/>
    <mergeCell ref="AJ15:AJ21"/>
    <mergeCell ref="AJ22:AJ25"/>
    <mergeCell ref="AL11:AL14"/>
    <mergeCell ref="AL15:AL21"/>
    <mergeCell ref="AD29:AD30"/>
    <mergeCell ref="AE29:AE30"/>
    <mergeCell ref="AD26:AD28"/>
    <mergeCell ref="AE26:AE28"/>
    <mergeCell ref="AF26:AF28"/>
    <mergeCell ref="AG26:AG28"/>
    <mergeCell ref="AD22:AD25"/>
    <mergeCell ref="AE22:AE25"/>
    <mergeCell ref="AF22:AF25"/>
    <mergeCell ref="AG22:AG25"/>
    <mergeCell ref="AE39:AE42"/>
    <mergeCell ref="AF39:AF42"/>
    <mergeCell ref="AG39:AG42"/>
    <mergeCell ref="AF29:AF30"/>
    <mergeCell ref="AL22:AL25"/>
    <mergeCell ref="AK43:AK44"/>
    <mergeCell ref="AL43:AL44"/>
    <mergeCell ref="AK39:AK42"/>
    <mergeCell ref="AJ39:AJ42"/>
    <mergeCell ref="AL26:AL28"/>
    <mergeCell ref="AK26:AK28"/>
    <mergeCell ref="AM29:AM30"/>
    <mergeCell ref="AM31:AM34"/>
    <mergeCell ref="AM43:AM44"/>
    <mergeCell ref="AK35:AK38"/>
    <mergeCell ref="AM11:AM14"/>
    <mergeCell ref="AM15:AM21"/>
    <mergeCell ref="AM22:AM25"/>
    <mergeCell ref="AM26:AM28"/>
    <mergeCell ref="AM35:AM38"/>
    <mergeCell ref="AM39:AM42"/>
    <mergeCell ref="AM48:AM51"/>
    <mergeCell ref="AH31:AH34"/>
    <mergeCell ref="AI31:AI34"/>
    <mergeCell ref="AL48:AL51"/>
    <mergeCell ref="AL39:AL42"/>
    <mergeCell ref="AI39:AI42"/>
    <mergeCell ref="AL31:AL34"/>
    <mergeCell ref="AL29:AL30"/>
    <mergeCell ref="AH39:AH42"/>
    <mergeCell ref="AH29:AH30"/>
    <mergeCell ref="J11:AH11"/>
    <mergeCell ref="AD12:AH12"/>
    <mergeCell ref="J13:J14"/>
    <mergeCell ref="Q13:Q14"/>
    <mergeCell ref="P13:P14"/>
    <mergeCell ref="O12:X12"/>
    <mergeCell ref="J48:J51"/>
    <mergeCell ref="K48:K51"/>
    <mergeCell ref="AF35:AF38"/>
    <mergeCell ref="AG35:AG38"/>
    <mergeCell ref="AE31:AE34"/>
    <mergeCell ref="AF31:AF34"/>
    <mergeCell ref="AG31:AG34"/>
    <mergeCell ref="AL35:AL38"/>
    <mergeCell ref="AK80:AK82"/>
    <mergeCell ref="AI80:AI82"/>
    <mergeCell ref="AI69:AI72"/>
    <mergeCell ref="AE66:AE68"/>
    <mergeCell ref="AK69:AK72"/>
    <mergeCell ref="AE80:AE82"/>
    <mergeCell ref="AI48:AI51"/>
    <mergeCell ref="AG52:AG55"/>
    <mergeCell ref="AE56:AE57"/>
    <mergeCell ref="AH56:AH57"/>
    <mergeCell ref="AL45:AL47"/>
    <mergeCell ref="AK48:AK51"/>
    <mergeCell ref="AG45:AG47"/>
    <mergeCell ref="AH45:AH47"/>
    <mergeCell ref="AL52:AL55"/>
    <mergeCell ref="AK45:AK47"/>
    <mergeCell ref="AL69:AL72"/>
    <mergeCell ref="AK58:AK59"/>
    <mergeCell ref="L60:L61"/>
    <mergeCell ref="AH58:AH59"/>
    <mergeCell ref="AD60:AD61"/>
    <mergeCell ref="AE58:AE59"/>
    <mergeCell ref="AF58:AF59"/>
    <mergeCell ref="AD58:AD59"/>
    <mergeCell ref="AE60:AE61"/>
    <mergeCell ref="AF60:AF61"/>
    <mergeCell ref="AG60:AG61"/>
    <mergeCell ref="AH60:AH61"/>
    <mergeCell ref="AI60:AI61"/>
    <mergeCell ref="M58:M59"/>
    <mergeCell ref="N58:N59"/>
    <mergeCell ref="AI43:AI44"/>
    <mergeCell ref="AH48:AH51"/>
    <mergeCell ref="AE52:AE55"/>
    <mergeCell ref="AF48:AF51"/>
    <mergeCell ref="AG48:AG51"/>
    <mergeCell ref="AI45:AI47"/>
    <mergeCell ref="AD66:AD68"/>
    <mergeCell ref="C58:C59"/>
    <mergeCell ref="D58:D59"/>
    <mergeCell ref="E58:E59"/>
    <mergeCell ref="J66:J68"/>
    <mergeCell ref="K66:K68"/>
    <mergeCell ref="L66:L68"/>
    <mergeCell ref="I66:I68"/>
    <mergeCell ref="AG66:AG68"/>
    <mergeCell ref="AH66:AH68"/>
    <mergeCell ref="AI35:AI38"/>
    <mergeCell ref="AJ26:AJ28"/>
    <mergeCell ref="AI26:AI28"/>
    <mergeCell ref="AJ29:AJ30"/>
    <mergeCell ref="AH22:AH25"/>
    <mergeCell ref="AH35:AH38"/>
    <mergeCell ref="AH15:AH21"/>
    <mergeCell ref="AH26:AH28"/>
    <mergeCell ref="AJ35:AJ38"/>
    <mergeCell ref="AI22:AI25"/>
    <mergeCell ref="AI29:AI30"/>
    <mergeCell ref="A66:A68"/>
    <mergeCell ref="G66:G68"/>
    <mergeCell ref="B60:B61"/>
    <mergeCell ref="F58:F59"/>
    <mergeCell ref="G58:G59"/>
    <mergeCell ref="AG58:AG59"/>
    <mergeCell ref="AG56:AG57"/>
    <mergeCell ref="L80:L82"/>
    <mergeCell ref="M80:M82"/>
    <mergeCell ref="F80:F82"/>
    <mergeCell ref="G80:G82"/>
    <mergeCell ref="B73:B79"/>
    <mergeCell ref="B66:B68"/>
    <mergeCell ref="D66:D68"/>
    <mergeCell ref="E66:E68"/>
    <mergeCell ref="C66:C68"/>
    <mergeCell ref="C48:C51"/>
    <mergeCell ref="D48:D51"/>
    <mergeCell ref="E48:E51"/>
    <mergeCell ref="F48:F51"/>
    <mergeCell ref="C60:C61"/>
    <mergeCell ref="D60:D61"/>
    <mergeCell ref="D52:D55"/>
    <mergeCell ref="E52:E55"/>
    <mergeCell ref="G60:G61"/>
    <mergeCell ref="I48:I51"/>
    <mergeCell ref="I60:I61"/>
    <mergeCell ref="I43:I44"/>
    <mergeCell ref="I45:I47"/>
    <mergeCell ref="A58:A59"/>
    <mergeCell ref="D35:D38"/>
    <mergeCell ref="E35:E38"/>
    <mergeCell ref="A39:A42"/>
    <mergeCell ref="B35:B38"/>
    <mergeCell ref="B48:B51"/>
    <mergeCell ref="A48:A51"/>
    <mergeCell ref="A60:A61"/>
    <mergeCell ref="G48:G51"/>
    <mergeCell ref="G56:G57"/>
    <mergeCell ref="I56:I57"/>
    <mergeCell ref="I58:I59"/>
    <mergeCell ref="I52:I55"/>
    <mergeCell ref="F56:F57"/>
    <mergeCell ref="B58:B59"/>
    <mergeCell ref="G35:G38"/>
    <mergeCell ref="I35:I38"/>
    <mergeCell ref="N39:N42"/>
    <mergeCell ref="G39:G42"/>
    <mergeCell ref="I39:I42"/>
    <mergeCell ref="J26:J28"/>
    <mergeCell ref="K26:K28"/>
    <mergeCell ref="L26:L28"/>
    <mergeCell ref="M26:M28"/>
    <mergeCell ref="N26:N28"/>
    <mergeCell ref="N31:N34"/>
    <mergeCell ref="N29:N30"/>
    <mergeCell ref="J29:J30"/>
    <mergeCell ref="K29:K30"/>
    <mergeCell ref="L35:L38"/>
    <mergeCell ref="M35:M38"/>
    <mergeCell ref="N35:N38"/>
    <mergeCell ref="L31:L34"/>
    <mergeCell ref="M39:M42"/>
    <mergeCell ref="K31:K34"/>
    <mergeCell ref="J35:J38"/>
    <mergeCell ref="K35:K38"/>
    <mergeCell ref="J39:J42"/>
    <mergeCell ref="K39:K42"/>
    <mergeCell ref="AD35:AD38"/>
    <mergeCell ref="AE35:AE38"/>
    <mergeCell ref="E22:E25"/>
    <mergeCell ref="F22:F25"/>
    <mergeCell ref="N22:N25"/>
    <mergeCell ref="F35:F38"/>
    <mergeCell ref="B31:B34"/>
    <mergeCell ref="C31:C34"/>
    <mergeCell ref="AD31:AD34"/>
    <mergeCell ref="K22:K25"/>
    <mergeCell ref="L22:L25"/>
    <mergeCell ref="M22:M25"/>
    <mergeCell ref="M31:M34"/>
    <mergeCell ref="J22:J25"/>
    <mergeCell ref="G22:G25"/>
    <mergeCell ref="D31:D34"/>
    <mergeCell ref="E31:E34"/>
    <mergeCell ref="F31:F34"/>
    <mergeCell ref="J31:J34"/>
    <mergeCell ref="D26:D28"/>
    <mergeCell ref="E26:E28"/>
    <mergeCell ref="F26:F28"/>
    <mergeCell ref="G26:G28"/>
    <mergeCell ref="I26:I28"/>
    <mergeCell ref="AG1:AI1"/>
    <mergeCell ref="AG2:AI2"/>
    <mergeCell ref="AG3:AI3"/>
    <mergeCell ref="AG4:AI4"/>
    <mergeCell ref="D6:E7"/>
    <mergeCell ref="A22:A25"/>
    <mergeCell ref="C22:C25"/>
    <mergeCell ref="D22:D25"/>
    <mergeCell ref="AI15:AI21"/>
    <mergeCell ref="AI12:AI14"/>
    <mergeCell ref="AC13:AC14"/>
    <mergeCell ref="K15:K21"/>
    <mergeCell ref="L15:L21"/>
    <mergeCell ref="M15:M21"/>
    <mergeCell ref="N15:N21"/>
    <mergeCell ref="AD15:AD21"/>
    <mergeCell ref="AE15:AE21"/>
    <mergeCell ref="N13:N14"/>
    <mergeCell ref="A1:C4"/>
    <mergeCell ref="D1:AF4"/>
    <mergeCell ref="A11:I11"/>
    <mergeCell ref="B22:B25"/>
    <mergeCell ref="O13:O14"/>
    <mergeCell ref="J12:N12"/>
    <mergeCell ref="A12:A14"/>
    <mergeCell ref="C12:C14"/>
    <mergeCell ref="D12:D14"/>
    <mergeCell ref="E12:E14"/>
    <mergeCell ref="F12:F14"/>
    <mergeCell ref="G12:G14"/>
    <mergeCell ref="H12:H14"/>
    <mergeCell ref="I12:I14"/>
    <mergeCell ref="B12:B14"/>
    <mergeCell ref="L29:L30"/>
    <mergeCell ref="M29:M30"/>
    <mergeCell ref="I29:I30"/>
    <mergeCell ref="B29:B30"/>
    <mergeCell ref="L39:L42"/>
    <mergeCell ref="A15:A21"/>
    <mergeCell ref="A26:A28"/>
    <mergeCell ref="C26:C28"/>
    <mergeCell ref="B26:B28"/>
    <mergeCell ref="J15:J21"/>
    <mergeCell ref="D15:D21"/>
    <mergeCell ref="D29:D30"/>
    <mergeCell ref="E29:E30"/>
    <mergeCell ref="F29:F30"/>
    <mergeCell ref="G29:G30"/>
    <mergeCell ref="C15:C21"/>
    <mergeCell ref="A29:A30"/>
    <mergeCell ref="C29:C30"/>
    <mergeCell ref="AI11:AJ11"/>
    <mergeCell ref="I22:I25"/>
    <mergeCell ref="AF15:AF21"/>
    <mergeCell ref="AG15:AG21"/>
    <mergeCell ref="R13:X13"/>
    <mergeCell ref="K13:K14"/>
    <mergeCell ref="L13:L14"/>
    <mergeCell ref="M13:M14"/>
    <mergeCell ref="AD13:AD14"/>
    <mergeCell ref="AE13:AE14"/>
    <mergeCell ref="AF13:AF14"/>
    <mergeCell ref="AG13:AG14"/>
    <mergeCell ref="Y13:Y14"/>
    <mergeCell ref="Z13:Z14"/>
    <mergeCell ref="AA13:AA14"/>
    <mergeCell ref="AB13:AB14"/>
    <mergeCell ref="AJ13:AJ14"/>
    <mergeCell ref="AH13:AH14"/>
    <mergeCell ref="B45:B47"/>
    <mergeCell ref="C45:C47"/>
    <mergeCell ref="B39:B42"/>
    <mergeCell ref="A35:A38"/>
    <mergeCell ref="C35:C38"/>
    <mergeCell ref="C39:C42"/>
    <mergeCell ref="J43:J44"/>
    <mergeCell ref="J45:J47"/>
    <mergeCell ref="G31:G34"/>
    <mergeCell ref="I31:I34"/>
    <mergeCell ref="H31:H32"/>
    <mergeCell ref="A31:A34"/>
    <mergeCell ref="E39:E42"/>
    <mergeCell ref="F39:F42"/>
    <mergeCell ref="D39:D42"/>
    <mergeCell ref="F45:F47"/>
    <mergeCell ref="G45:G47"/>
    <mergeCell ref="A43:A44"/>
    <mergeCell ref="B43:B44"/>
    <mergeCell ref="AI83:AI89"/>
    <mergeCell ref="D83:D89"/>
    <mergeCell ref="N73:N79"/>
    <mergeCell ref="N80:N82"/>
    <mergeCell ref="A69:A72"/>
    <mergeCell ref="B69:B72"/>
    <mergeCell ref="C69:C72"/>
    <mergeCell ref="AG73:AG79"/>
    <mergeCell ref="AH73:AH79"/>
    <mergeCell ref="L83:L89"/>
    <mergeCell ref="I83:I89"/>
    <mergeCell ref="J83:J89"/>
    <mergeCell ref="K83:K89"/>
    <mergeCell ref="A80:A82"/>
    <mergeCell ref="A73:A79"/>
    <mergeCell ref="D80:D82"/>
    <mergeCell ref="E80:E82"/>
    <mergeCell ref="J73:J79"/>
    <mergeCell ref="K73:K79"/>
    <mergeCell ref="L73:L79"/>
    <mergeCell ref="M73:M79"/>
    <mergeCell ref="I80:I82"/>
    <mergeCell ref="J80:J82"/>
    <mergeCell ref="K80:K82"/>
    <mergeCell ref="A56:A57"/>
    <mergeCell ref="B80:B82"/>
    <mergeCell ref="I69:I72"/>
    <mergeCell ref="I73:I79"/>
    <mergeCell ref="J52:J55"/>
    <mergeCell ref="J56:J57"/>
    <mergeCell ref="K56:K57"/>
    <mergeCell ref="J58:J59"/>
    <mergeCell ref="K52:K55"/>
    <mergeCell ref="C52:C55"/>
    <mergeCell ref="F52:F55"/>
    <mergeCell ref="G52:G55"/>
    <mergeCell ref="D56:D57"/>
    <mergeCell ref="E56:E57"/>
    <mergeCell ref="A62:A65"/>
    <mergeCell ref="B62:B65"/>
    <mergeCell ref="C62:C65"/>
    <mergeCell ref="D62:D65"/>
    <mergeCell ref="E62:E65"/>
    <mergeCell ref="F62:F65"/>
    <mergeCell ref="G62:G65"/>
    <mergeCell ref="I62:I65"/>
    <mergeCell ref="E60:E61"/>
    <mergeCell ref="F60:F61"/>
    <mergeCell ref="K58:K59"/>
    <mergeCell ref="N52:N55"/>
    <mergeCell ref="N56:N57"/>
    <mergeCell ref="AH69:AH72"/>
    <mergeCell ref="AE73:AE79"/>
    <mergeCell ref="C56:C57"/>
    <mergeCell ref="AI90:AI92"/>
    <mergeCell ref="A6:C7"/>
    <mergeCell ref="A9:C9"/>
    <mergeCell ref="H6:I6"/>
    <mergeCell ref="H7:I7"/>
    <mergeCell ref="F6:G6"/>
    <mergeCell ref="F7:G7"/>
    <mergeCell ref="D8:I8"/>
    <mergeCell ref="D9:I9"/>
    <mergeCell ref="B15:B21"/>
    <mergeCell ref="A8:C8"/>
    <mergeCell ref="F15:F21"/>
    <mergeCell ref="G15:G21"/>
    <mergeCell ref="I15:I21"/>
    <mergeCell ref="E15:E21"/>
    <mergeCell ref="B52:B55"/>
    <mergeCell ref="B56:B57"/>
    <mergeCell ref="A52:A55"/>
    <mergeCell ref="C43:C44"/>
    <mergeCell ref="A45:A47"/>
    <mergeCell ref="N90:N92"/>
    <mergeCell ref="AK90:AK92"/>
    <mergeCell ref="AM90:AM92"/>
    <mergeCell ref="AL90:AL92"/>
    <mergeCell ref="E83:E89"/>
    <mergeCell ref="F83:F89"/>
    <mergeCell ref="G83:G89"/>
    <mergeCell ref="AD90:AD92"/>
    <mergeCell ref="AE90:AE92"/>
    <mergeCell ref="AF90:AF92"/>
    <mergeCell ref="AK83:AK89"/>
    <mergeCell ref="AM83:AM89"/>
    <mergeCell ref="AL83:AL89"/>
    <mergeCell ref="M83:M89"/>
    <mergeCell ref="N83:N89"/>
    <mergeCell ref="AD83:AD89"/>
    <mergeCell ref="AE83:AE89"/>
    <mergeCell ref="AF83:AF89"/>
    <mergeCell ref="AG83:AG89"/>
    <mergeCell ref="AH83:AH89"/>
    <mergeCell ref="L90:L92"/>
    <mergeCell ref="L58:L59"/>
    <mergeCell ref="AF73:AF79"/>
    <mergeCell ref="M90:M92"/>
    <mergeCell ref="AG90:AG92"/>
    <mergeCell ref="AH90:AH92"/>
    <mergeCell ref="I90:I92"/>
    <mergeCell ref="J90:J92"/>
    <mergeCell ref="K90:K92"/>
    <mergeCell ref="B83:B89"/>
    <mergeCell ref="C73:C79"/>
    <mergeCell ref="D73:D79"/>
    <mergeCell ref="E73:E79"/>
    <mergeCell ref="C83:C89"/>
    <mergeCell ref="AH52:AH55"/>
    <mergeCell ref="AF56:AF57"/>
    <mergeCell ref="AD52:AD55"/>
    <mergeCell ref="AD56:AD57"/>
    <mergeCell ref="AF52:AF55"/>
    <mergeCell ref="A90:A92"/>
    <mergeCell ref="B90:B92"/>
    <mergeCell ref="C90:C92"/>
    <mergeCell ref="C80:C82"/>
    <mergeCell ref="A83:A89"/>
    <mergeCell ref="AH80:AH82"/>
    <mergeCell ref="AE69:AE72"/>
    <mergeCell ref="J60:J61"/>
    <mergeCell ref="K60:K61"/>
    <mergeCell ref="K62:K65"/>
    <mergeCell ref="K69:K72"/>
    <mergeCell ref="N69:N72"/>
    <mergeCell ref="J69:J72"/>
    <mergeCell ref="J62:J65"/>
    <mergeCell ref="AF69:AF72"/>
    <mergeCell ref="AG69:AG72"/>
    <mergeCell ref="AF62:AF65"/>
    <mergeCell ref="AG62:AG65"/>
    <mergeCell ref="AH62:AH65"/>
    <mergeCell ref="AM66:AM68"/>
    <mergeCell ref="AJ66:AJ68"/>
    <mergeCell ref="AI66:AI68"/>
    <mergeCell ref="AL73:AL79"/>
    <mergeCell ref="AL60:AL61"/>
    <mergeCell ref="AL62:AL65"/>
    <mergeCell ref="AJ69:AJ72"/>
    <mergeCell ref="AK60:AK61"/>
    <mergeCell ref="AJ52:AJ55"/>
    <mergeCell ref="AL66:AL68"/>
    <mergeCell ref="AK56:AK57"/>
    <mergeCell ref="AK52:AK55"/>
    <mergeCell ref="AL58:AL59"/>
    <mergeCell ref="AM52:AM55"/>
    <mergeCell ref="AM56:AM57"/>
    <mergeCell ref="AI73:AI79"/>
    <mergeCell ref="AL56:AL57"/>
    <mergeCell ref="AK73:AK79"/>
    <mergeCell ref="AK62:AK65"/>
    <mergeCell ref="AJ60:AJ61"/>
    <mergeCell ref="AI62:AI65"/>
    <mergeCell ref="AI52:AI55"/>
    <mergeCell ref="AI56:AI57"/>
    <mergeCell ref="AI58:AI59"/>
    <mergeCell ref="K43:K44"/>
    <mergeCell ref="L43:L44"/>
    <mergeCell ref="M43:M44"/>
    <mergeCell ref="N43:N44"/>
    <mergeCell ref="AD43:AD44"/>
    <mergeCell ref="AE43:AE44"/>
    <mergeCell ref="AF43:AF44"/>
    <mergeCell ref="AG43:AG44"/>
    <mergeCell ref="AH43:AH44"/>
    <mergeCell ref="K45:K47"/>
    <mergeCell ref="L45:L47"/>
    <mergeCell ref="M45:M47"/>
    <mergeCell ref="N45:N47"/>
    <mergeCell ref="AD45:AD47"/>
    <mergeCell ref="AE45:AE47"/>
    <mergeCell ref="AF45:AF47"/>
    <mergeCell ref="E108:H108"/>
    <mergeCell ref="E109:H109"/>
    <mergeCell ref="I93:I95"/>
    <mergeCell ref="J93:J95"/>
    <mergeCell ref="K93:K95"/>
    <mergeCell ref="N48:N51"/>
    <mergeCell ref="L48:L51"/>
    <mergeCell ref="L52:L55"/>
    <mergeCell ref="M52:M55"/>
    <mergeCell ref="L56:L57"/>
    <mergeCell ref="M56:M57"/>
    <mergeCell ref="M48:M51"/>
    <mergeCell ref="AD48:AD51"/>
    <mergeCell ref="M66:M68"/>
    <mergeCell ref="N66:N68"/>
    <mergeCell ref="L62:L65"/>
    <mergeCell ref="AF66:AF68"/>
    <mergeCell ref="E110:H110"/>
    <mergeCell ref="E111:H111"/>
    <mergeCell ref="E115:H115"/>
    <mergeCell ref="E116:H116"/>
    <mergeCell ref="D43:D44"/>
    <mergeCell ref="E43:E44"/>
    <mergeCell ref="F43:F44"/>
    <mergeCell ref="G43:G44"/>
    <mergeCell ref="E112:H112"/>
    <mergeCell ref="E114:H114"/>
    <mergeCell ref="E113:H113"/>
    <mergeCell ref="F69:F72"/>
    <mergeCell ref="G69:G72"/>
    <mergeCell ref="F73:F79"/>
    <mergeCell ref="G73:G79"/>
    <mergeCell ref="F66:F68"/>
    <mergeCell ref="D90:D92"/>
    <mergeCell ref="E90:E92"/>
    <mergeCell ref="F90:F92"/>
    <mergeCell ref="G90:G92"/>
    <mergeCell ref="D45:D47"/>
    <mergeCell ref="E45:E47"/>
    <mergeCell ref="D69:D72"/>
    <mergeCell ref="E69:E72"/>
    <mergeCell ref="E129:H129"/>
    <mergeCell ref="E130:H130"/>
    <mergeCell ref="A93:A95"/>
    <mergeCell ref="B93:B95"/>
    <mergeCell ref="C93:C95"/>
    <mergeCell ref="D93:D95"/>
    <mergeCell ref="E93:E95"/>
    <mergeCell ref="F93:F95"/>
    <mergeCell ref="G93:G95"/>
    <mergeCell ref="E122:H122"/>
    <mergeCell ref="E123:H123"/>
    <mergeCell ref="E124:H124"/>
    <mergeCell ref="E125:H125"/>
    <mergeCell ref="E126:H126"/>
    <mergeCell ref="E127:H127"/>
    <mergeCell ref="E128:H128"/>
    <mergeCell ref="A99:AI99"/>
    <mergeCell ref="E121:H121"/>
    <mergeCell ref="E120:H120"/>
    <mergeCell ref="E119:H119"/>
    <mergeCell ref="E118:H118"/>
    <mergeCell ref="E117:H117"/>
    <mergeCell ref="E106:H106"/>
    <mergeCell ref="E107:H107"/>
    <mergeCell ref="AK96:AK98"/>
    <mergeCell ref="L93:L95"/>
    <mergeCell ref="M93:M95"/>
    <mergeCell ref="N93:N95"/>
    <mergeCell ref="AD93:AD95"/>
    <mergeCell ref="AE93:AE95"/>
    <mergeCell ref="AF93:AF95"/>
    <mergeCell ref="AG93:AG95"/>
    <mergeCell ref="AH93:AH95"/>
    <mergeCell ref="AI93:AI95"/>
    <mergeCell ref="AL96:AL98"/>
    <mergeCell ref="AM96:AM98"/>
    <mergeCell ref="AK93:AK95"/>
    <mergeCell ref="AL93:AL95"/>
    <mergeCell ref="AM93:AM95"/>
    <mergeCell ref="A96:A98"/>
    <mergeCell ref="B96:B98"/>
    <mergeCell ref="C96:C98"/>
    <mergeCell ref="D96:D98"/>
    <mergeCell ref="E96:E98"/>
    <mergeCell ref="F96:F98"/>
    <mergeCell ref="G96:G98"/>
    <mergeCell ref="I96:I98"/>
    <mergeCell ref="J96:J98"/>
    <mergeCell ref="K96:K98"/>
    <mergeCell ref="L96:L98"/>
    <mergeCell ref="M96:M98"/>
    <mergeCell ref="N96:N98"/>
    <mergeCell ref="AD96:AD98"/>
    <mergeCell ref="AE96:AE98"/>
    <mergeCell ref="AF96:AF98"/>
    <mergeCell ref="AG96:AG98"/>
    <mergeCell ref="AH96:AH98"/>
    <mergeCell ref="AI96:AI98"/>
  </mergeCells>
  <phoneticPr fontId="61" type="noConversion"/>
  <conditionalFormatting sqref="J15">
    <cfRule type="cellIs" dxfId="595" priority="2022" operator="equal">
      <formula>"Baja"</formula>
    </cfRule>
    <cfRule type="cellIs" dxfId="594" priority="2021" operator="equal">
      <formula>"Media"</formula>
    </cfRule>
    <cfRule type="cellIs" dxfId="593" priority="2023" operator="equal">
      <formula>"Muy Baja"</formula>
    </cfRule>
    <cfRule type="cellIs" dxfId="592" priority="2020" operator="equal">
      <formula>"Alta"</formula>
    </cfRule>
    <cfRule type="cellIs" dxfId="591" priority="2019" operator="equal">
      <formula>"Muy Alta"</formula>
    </cfRule>
  </conditionalFormatting>
  <conditionalFormatting sqref="J22">
    <cfRule type="cellIs" dxfId="590" priority="1392" operator="equal">
      <formula>"Baja"</formula>
    </cfRule>
    <cfRule type="cellIs" dxfId="589" priority="1389" operator="equal">
      <formula>"Muy Alta"</formula>
    </cfRule>
    <cfRule type="cellIs" dxfId="588" priority="1390" operator="equal">
      <formula>"Alta"</formula>
    </cfRule>
    <cfRule type="cellIs" dxfId="587" priority="1391" operator="equal">
      <formula>"Media"</formula>
    </cfRule>
    <cfRule type="cellIs" dxfId="586" priority="1393" operator="equal">
      <formula>"Muy Baja"</formula>
    </cfRule>
  </conditionalFormatting>
  <conditionalFormatting sqref="J26 J29 J80:J81">
    <cfRule type="cellIs" dxfId="585" priority="1789" operator="equal">
      <formula>"Muy Alta"</formula>
    </cfRule>
    <cfRule type="cellIs" dxfId="584" priority="1790" operator="equal">
      <formula>"Alta"</formula>
    </cfRule>
    <cfRule type="cellIs" dxfId="583" priority="1791" operator="equal">
      <formula>"Media"</formula>
    </cfRule>
    <cfRule type="cellIs" dxfId="582" priority="1792" operator="equal">
      <formula>"Baja"</formula>
    </cfRule>
    <cfRule type="cellIs" dxfId="581" priority="1793" operator="equal">
      <formula>"Muy Baja"</formula>
    </cfRule>
  </conditionalFormatting>
  <conditionalFormatting sqref="J31">
    <cfRule type="cellIs" dxfId="580" priority="319" operator="equal">
      <formula>"Alta"</formula>
    </cfRule>
    <cfRule type="cellIs" dxfId="579" priority="318" operator="equal">
      <formula>"Muy Alta"</formula>
    </cfRule>
    <cfRule type="cellIs" dxfId="578" priority="320" operator="equal">
      <formula>"Media"</formula>
    </cfRule>
    <cfRule type="cellIs" dxfId="577" priority="321" operator="equal">
      <formula>"Baja"</formula>
    </cfRule>
    <cfRule type="cellIs" dxfId="576" priority="322" operator="equal">
      <formula>"Muy Baja"</formula>
    </cfRule>
  </conditionalFormatting>
  <conditionalFormatting sqref="J35">
    <cfRule type="cellIs" dxfId="575" priority="635" operator="equal">
      <formula>"Baja"</formula>
    </cfRule>
    <cfRule type="cellIs" dxfId="574" priority="634" operator="equal">
      <formula>"Media"</formula>
    </cfRule>
    <cfRule type="cellIs" dxfId="573" priority="633" operator="equal">
      <formula>"Alta"</formula>
    </cfRule>
    <cfRule type="cellIs" dxfId="572" priority="632" operator="equal">
      <formula>"Muy Alta"</formula>
    </cfRule>
    <cfRule type="cellIs" dxfId="571" priority="636" operator="equal">
      <formula>"Muy Baja"</formula>
    </cfRule>
  </conditionalFormatting>
  <conditionalFormatting sqref="J39:J41">
    <cfRule type="cellIs" dxfId="570" priority="1043" operator="equal">
      <formula>"Muy Baja"</formula>
    </cfRule>
    <cfRule type="cellIs" dxfId="569" priority="1042" operator="equal">
      <formula>"Baja"</formula>
    </cfRule>
    <cfRule type="cellIs" dxfId="568" priority="1041" operator="equal">
      <formula>"Media"</formula>
    </cfRule>
    <cfRule type="cellIs" dxfId="567" priority="1040" operator="equal">
      <formula>"Alta"</formula>
    </cfRule>
    <cfRule type="cellIs" dxfId="566" priority="1039" operator="equal">
      <formula>"Muy Alta"</formula>
    </cfRule>
  </conditionalFormatting>
  <conditionalFormatting sqref="J43">
    <cfRule type="cellIs" dxfId="565" priority="195" operator="equal">
      <formula>"Alta"</formula>
    </cfRule>
    <cfRule type="cellIs" dxfId="564" priority="194" operator="equal">
      <formula>"Muy Alta"</formula>
    </cfRule>
    <cfRule type="cellIs" dxfId="563" priority="198" operator="equal">
      <formula>"Muy Baja"</formula>
    </cfRule>
    <cfRule type="cellIs" dxfId="562" priority="197" operator="equal">
      <formula>"Baja"</formula>
    </cfRule>
    <cfRule type="cellIs" dxfId="561" priority="196" operator="equal">
      <formula>"Media"</formula>
    </cfRule>
  </conditionalFormatting>
  <conditionalFormatting sqref="J45">
    <cfRule type="cellIs" dxfId="560" priority="152" operator="equal">
      <formula>"Muy Alta"</formula>
    </cfRule>
    <cfRule type="cellIs" dxfId="559" priority="153" operator="equal">
      <formula>"Alta"</formula>
    </cfRule>
    <cfRule type="cellIs" dxfId="558" priority="154" operator="equal">
      <formula>"Media"</formula>
    </cfRule>
    <cfRule type="cellIs" dxfId="557" priority="155" operator="equal">
      <formula>"Baja"</formula>
    </cfRule>
    <cfRule type="cellIs" dxfId="556" priority="156" operator="equal">
      <formula>"Muy Baja"</formula>
    </cfRule>
  </conditionalFormatting>
  <conditionalFormatting sqref="J48">
    <cfRule type="cellIs" dxfId="555" priority="597" operator="equal">
      <formula>"Baja"</formula>
    </cfRule>
    <cfRule type="cellIs" dxfId="554" priority="598" operator="equal">
      <formula>"Muy Baja"</formula>
    </cfRule>
    <cfRule type="cellIs" dxfId="553" priority="594" operator="equal">
      <formula>"Muy Alta"</formula>
    </cfRule>
    <cfRule type="cellIs" dxfId="552" priority="595" operator="equal">
      <formula>"Alta"</formula>
    </cfRule>
    <cfRule type="cellIs" dxfId="551" priority="596" operator="equal">
      <formula>"Media"</formula>
    </cfRule>
  </conditionalFormatting>
  <conditionalFormatting sqref="J52">
    <cfRule type="cellIs" dxfId="550" priority="558" operator="equal">
      <formula>"Media"</formula>
    </cfRule>
    <cfRule type="cellIs" dxfId="549" priority="556" operator="equal">
      <formula>"Muy Alta"</formula>
    </cfRule>
    <cfRule type="cellIs" dxfId="548" priority="557" operator="equal">
      <formula>"Alta"</formula>
    </cfRule>
    <cfRule type="cellIs" dxfId="547" priority="560" operator="equal">
      <formula>"Muy Baja"</formula>
    </cfRule>
    <cfRule type="cellIs" dxfId="546" priority="559" operator="equal">
      <formula>"Baja"</formula>
    </cfRule>
  </conditionalFormatting>
  <conditionalFormatting sqref="J56">
    <cfRule type="cellIs" dxfId="545" priority="442" operator="equal">
      <formula>"Muy Alta"</formula>
    </cfRule>
    <cfRule type="cellIs" dxfId="544" priority="443" operator="equal">
      <formula>"Alta"</formula>
    </cfRule>
    <cfRule type="cellIs" dxfId="543" priority="444" operator="equal">
      <formula>"Media"</formula>
    </cfRule>
    <cfRule type="cellIs" dxfId="542" priority="445" operator="equal">
      <formula>"Baja"</formula>
    </cfRule>
    <cfRule type="cellIs" dxfId="541" priority="446" operator="equal">
      <formula>"Muy Baja"</formula>
    </cfRule>
  </conditionalFormatting>
  <conditionalFormatting sqref="J58">
    <cfRule type="cellIs" dxfId="540" priority="394" operator="equal">
      <formula>"Muy Alta"</formula>
    </cfRule>
    <cfRule type="cellIs" dxfId="539" priority="398" operator="equal">
      <formula>"Muy Baja"</formula>
    </cfRule>
    <cfRule type="cellIs" dxfId="538" priority="397" operator="equal">
      <formula>"Baja"</formula>
    </cfRule>
    <cfRule type="cellIs" dxfId="537" priority="396" operator="equal">
      <formula>"Media"</formula>
    </cfRule>
    <cfRule type="cellIs" dxfId="536" priority="395" operator="equal">
      <formula>"Alta"</formula>
    </cfRule>
  </conditionalFormatting>
  <conditionalFormatting sqref="J60">
    <cfRule type="cellIs" dxfId="535" priority="1303" operator="equal">
      <formula>"Muy Alta"</formula>
    </cfRule>
    <cfRule type="cellIs" dxfId="534" priority="1307" operator="equal">
      <formula>"Muy Baja"</formula>
    </cfRule>
    <cfRule type="cellIs" dxfId="533" priority="1304" operator="equal">
      <formula>"Alta"</formula>
    </cfRule>
    <cfRule type="cellIs" dxfId="532" priority="1305" operator="equal">
      <formula>"Media"</formula>
    </cfRule>
    <cfRule type="cellIs" dxfId="531" priority="1306" operator="equal">
      <formula>"Baja"</formula>
    </cfRule>
  </conditionalFormatting>
  <conditionalFormatting sqref="J62">
    <cfRule type="cellIs" dxfId="530" priority="1151" operator="equal">
      <formula>"Media"</formula>
    </cfRule>
    <cfRule type="cellIs" dxfId="529" priority="1150" operator="equal">
      <formula>"Alta"</formula>
    </cfRule>
    <cfRule type="cellIs" dxfId="528" priority="1149" operator="equal">
      <formula>"Muy Alta"</formula>
    </cfRule>
    <cfRule type="cellIs" dxfId="527" priority="1153" operator="equal">
      <formula>"Muy Baja"</formula>
    </cfRule>
    <cfRule type="cellIs" dxfId="526" priority="1152" operator="equal">
      <formula>"Baja"</formula>
    </cfRule>
  </conditionalFormatting>
  <conditionalFormatting sqref="J66">
    <cfRule type="cellIs" dxfId="525" priority="308" operator="equal">
      <formula>"Muy Baja"</formula>
    </cfRule>
    <cfRule type="cellIs" dxfId="524" priority="307" operator="equal">
      <formula>"Baja"</formula>
    </cfRule>
    <cfRule type="cellIs" dxfId="523" priority="306" operator="equal">
      <formula>"Media"</formula>
    </cfRule>
    <cfRule type="cellIs" dxfId="522" priority="305" operator="equal">
      <formula>"Alta"</formula>
    </cfRule>
    <cfRule type="cellIs" dxfId="521" priority="304" operator="equal">
      <formula>"Muy Alta"</formula>
    </cfRule>
  </conditionalFormatting>
  <conditionalFormatting sqref="J69:J70">
    <cfRule type="cellIs" dxfId="520" priority="1197" operator="equal">
      <formula>"Muy Alta"</formula>
    </cfRule>
    <cfRule type="cellIs" dxfId="519" priority="1201" operator="equal">
      <formula>"Muy Baja"</formula>
    </cfRule>
    <cfRule type="cellIs" dxfId="518" priority="1198" operator="equal">
      <formula>"Alta"</formula>
    </cfRule>
    <cfRule type="cellIs" dxfId="517" priority="1199" operator="equal">
      <formula>"Media"</formula>
    </cfRule>
    <cfRule type="cellIs" dxfId="516" priority="1200" operator="equal">
      <formula>"Baja"</formula>
    </cfRule>
  </conditionalFormatting>
  <conditionalFormatting sqref="J73">
    <cfRule type="cellIs" dxfId="515" priority="118" operator="equal">
      <formula>"Muy Alta"</formula>
    </cfRule>
    <cfRule type="cellIs" dxfId="514" priority="122" operator="equal">
      <formula>"Muy Baja"</formula>
    </cfRule>
    <cfRule type="cellIs" dxfId="513" priority="121" operator="equal">
      <formula>"Baja"</formula>
    </cfRule>
    <cfRule type="cellIs" dxfId="512" priority="119" operator="equal">
      <formula>"Alta"</formula>
    </cfRule>
    <cfRule type="cellIs" dxfId="511" priority="120" operator="equal">
      <formula>"Media"</formula>
    </cfRule>
  </conditionalFormatting>
  <conditionalFormatting sqref="J83">
    <cfRule type="cellIs" dxfId="510" priority="809" operator="equal">
      <formula>"Muy Alta"</formula>
    </cfRule>
    <cfRule type="cellIs" dxfId="509" priority="810" operator="equal">
      <formula>"Alta"</formula>
    </cfRule>
    <cfRule type="cellIs" dxfId="508" priority="811" operator="equal">
      <formula>"Media"</formula>
    </cfRule>
    <cfRule type="cellIs" dxfId="507" priority="812" operator="equal">
      <formula>"Baja"</formula>
    </cfRule>
    <cfRule type="cellIs" dxfId="506" priority="813" operator="equal">
      <formula>"Muy Baja"</formula>
    </cfRule>
  </conditionalFormatting>
  <conditionalFormatting sqref="J90">
    <cfRule type="cellIs" dxfId="505" priority="66" operator="equal">
      <formula>"Muy Alta"</formula>
    </cfRule>
    <cfRule type="cellIs" dxfId="504" priority="67" operator="equal">
      <formula>"Alta"</formula>
    </cfRule>
    <cfRule type="cellIs" dxfId="503" priority="68" operator="equal">
      <formula>"Media"</formula>
    </cfRule>
    <cfRule type="cellIs" dxfId="502" priority="69" operator="equal">
      <formula>"Baja"</formula>
    </cfRule>
    <cfRule type="cellIs" dxfId="501" priority="70" operator="equal">
      <formula>"Muy Baja"</formula>
    </cfRule>
  </conditionalFormatting>
  <conditionalFormatting sqref="J93 J96">
    <cfRule type="cellIs" dxfId="500" priority="42" operator="equal">
      <formula>"Muy Alta"</formula>
    </cfRule>
    <cfRule type="cellIs" dxfId="499" priority="43" operator="equal">
      <formula>"Alta"</formula>
    </cfRule>
    <cfRule type="cellIs" dxfId="498" priority="44" operator="equal">
      <formula>"Media"</formula>
    </cfRule>
    <cfRule type="cellIs" dxfId="497" priority="45" operator="equal">
      <formula>"Baja"</formula>
    </cfRule>
    <cfRule type="cellIs" dxfId="496" priority="46" operator="equal">
      <formula>"Muy Baja"</formula>
    </cfRule>
  </conditionalFormatting>
  <conditionalFormatting sqref="L15">
    <cfRule type="cellIs" dxfId="495" priority="2015" operator="equal">
      <formula>"Mayor"</formula>
    </cfRule>
    <cfRule type="cellIs" dxfId="494" priority="2016" operator="equal">
      <formula>"Moderado"</formula>
    </cfRule>
    <cfRule type="cellIs" dxfId="493" priority="2018" operator="equal">
      <formula>"Leve"</formula>
    </cfRule>
    <cfRule type="cellIs" dxfId="492" priority="2017" operator="equal">
      <formula>"Menor"</formula>
    </cfRule>
    <cfRule type="cellIs" dxfId="491" priority="2014" operator="equal">
      <formula>"Catastrófico"</formula>
    </cfRule>
  </conditionalFormatting>
  <conditionalFormatting sqref="L22">
    <cfRule type="cellIs" dxfId="490" priority="1385" operator="equal">
      <formula>"Mayor"</formula>
    </cfRule>
    <cfRule type="cellIs" dxfId="489" priority="1384" operator="equal">
      <formula>"Catastrófico"</formula>
    </cfRule>
    <cfRule type="cellIs" dxfId="488" priority="1386" operator="equal">
      <formula>"Moderado"</formula>
    </cfRule>
    <cfRule type="cellIs" dxfId="487" priority="1387" operator="equal">
      <formula>"Menor"</formula>
    </cfRule>
    <cfRule type="cellIs" dxfId="486" priority="1388" operator="equal">
      <formula>"Leve"</formula>
    </cfRule>
  </conditionalFormatting>
  <conditionalFormatting sqref="L26 L29 L80:L81">
    <cfRule type="cellIs" dxfId="485" priority="1786" operator="equal">
      <formula>"Moderado"</formula>
    </cfRule>
    <cfRule type="cellIs" dxfId="484" priority="1787" operator="equal">
      <formula>"Menor"</formula>
    </cfRule>
    <cfRule type="cellIs" dxfId="483" priority="1788" operator="equal">
      <formula>"Leve"</formula>
    </cfRule>
    <cfRule type="cellIs" dxfId="482" priority="1784" operator="equal">
      <formula>"Catastrófico"</formula>
    </cfRule>
    <cfRule type="cellIs" dxfId="481" priority="1785" operator="equal">
      <formula>"Mayor"</formula>
    </cfRule>
  </conditionalFormatting>
  <conditionalFormatting sqref="L31">
    <cfRule type="cellIs" dxfId="480" priority="316" operator="equal">
      <formula>"Menor"</formula>
    </cfRule>
    <cfRule type="cellIs" dxfId="479" priority="314" operator="equal">
      <formula>"Mayor"</formula>
    </cfRule>
    <cfRule type="cellIs" dxfId="478" priority="317" operator="equal">
      <formula>"Leve"</formula>
    </cfRule>
    <cfRule type="cellIs" dxfId="477" priority="315" operator="equal">
      <formula>"Moderado"</formula>
    </cfRule>
    <cfRule type="cellIs" dxfId="476" priority="313" operator="equal">
      <formula>"Catastrófico"</formula>
    </cfRule>
  </conditionalFormatting>
  <conditionalFormatting sqref="L35">
    <cfRule type="cellIs" dxfId="475" priority="628" operator="equal">
      <formula>"Mayor"</formula>
    </cfRule>
    <cfRule type="cellIs" dxfId="474" priority="627" operator="equal">
      <formula>"Catastrófico"</formula>
    </cfRule>
    <cfRule type="cellIs" dxfId="473" priority="631" operator="equal">
      <formula>"Leve"</formula>
    </cfRule>
    <cfRule type="cellIs" dxfId="472" priority="630" operator="equal">
      <formula>"Menor"</formula>
    </cfRule>
    <cfRule type="cellIs" dxfId="471" priority="629" operator="equal">
      <formula>"Moderado"</formula>
    </cfRule>
  </conditionalFormatting>
  <conditionalFormatting sqref="L39:L41">
    <cfRule type="cellIs" dxfId="470" priority="1038" operator="equal">
      <formula>"Leve"</formula>
    </cfRule>
    <cfRule type="cellIs" dxfId="469" priority="1037" operator="equal">
      <formula>"Menor"</formula>
    </cfRule>
    <cfRule type="cellIs" dxfId="468" priority="1035" operator="equal">
      <formula>"Mayor"</formula>
    </cfRule>
    <cfRule type="cellIs" dxfId="467" priority="1034" operator="equal">
      <formula>"Catastrófico"</formula>
    </cfRule>
    <cfRule type="cellIs" dxfId="466" priority="1036" operator="equal">
      <formula>"Moderado"</formula>
    </cfRule>
  </conditionalFormatting>
  <conditionalFormatting sqref="L43">
    <cfRule type="cellIs" dxfId="465" priority="189" operator="equal">
      <formula>"Catastrófico"</formula>
    </cfRule>
    <cfRule type="cellIs" dxfId="464" priority="190" operator="equal">
      <formula>"Mayor"</formula>
    </cfRule>
    <cfRule type="cellIs" dxfId="463" priority="191" operator="equal">
      <formula>"Moderado"</formula>
    </cfRule>
    <cfRule type="cellIs" dxfId="462" priority="192" operator="equal">
      <formula>"Menor"</formula>
    </cfRule>
    <cfRule type="cellIs" dxfId="461" priority="193" operator="equal">
      <formula>"Leve"</formula>
    </cfRule>
  </conditionalFormatting>
  <conditionalFormatting sqref="L45">
    <cfRule type="cellIs" dxfId="460" priority="147" operator="equal">
      <formula>"Catastrófico"</formula>
    </cfRule>
    <cfRule type="cellIs" dxfId="459" priority="148" operator="equal">
      <formula>"Mayor"</formula>
    </cfRule>
    <cfRule type="cellIs" dxfId="458" priority="151" operator="equal">
      <formula>"Leve"</formula>
    </cfRule>
    <cfRule type="cellIs" dxfId="457" priority="149" operator="equal">
      <formula>"Moderado"</formula>
    </cfRule>
    <cfRule type="cellIs" dxfId="456" priority="150" operator="equal">
      <formula>"Menor"</formula>
    </cfRule>
  </conditionalFormatting>
  <conditionalFormatting sqref="L48">
    <cfRule type="cellIs" dxfId="455" priority="591" operator="equal">
      <formula>"Moderado"</formula>
    </cfRule>
    <cfRule type="cellIs" dxfId="454" priority="589" operator="equal">
      <formula>"Catastrófico"</formula>
    </cfRule>
    <cfRule type="cellIs" dxfId="453" priority="590" operator="equal">
      <formula>"Mayor"</formula>
    </cfRule>
    <cfRule type="cellIs" dxfId="452" priority="593" operator="equal">
      <formula>"Leve"</formula>
    </cfRule>
    <cfRule type="cellIs" dxfId="451" priority="592" operator="equal">
      <formula>"Menor"</formula>
    </cfRule>
  </conditionalFormatting>
  <conditionalFormatting sqref="L52">
    <cfRule type="cellIs" dxfId="450" priority="555" operator="equal">
      <formula>"Leve"</formula>
    </cfRule>
    <cfRule type="cellIs" dxfId="449" priority="554" operator="equal">
      <formula>"Menor"</formula>
    </cfRule>
    <cfRule type="cellIs" dxfId="448" priority="553" operator="equal">
      <formula>"Moderado"</formula>
    </cfRule>
    <cfRule type="cellIs" dxfId="447" priority="552" operator="equal">
      <formula>"Mayor"</formula>
    </cfRule>
    <cfRule type="cellIs" dxfId="446" priority="551" operator="equal">
      <formula>"Catastrófico"</formula>
    </cfRule>
  </conditionalFormatting>
  <conditionalFormatting sqref="L56">
    <cfRule type="cellIs" dxfId="445" priority="438" operator="equal">
      <formula>"Mayor"</formula>
    </cfRule>
    <cfRule type="cellIs" dxfId="444" priority="437" operator="equal">
      <formula>"Catastrófico"</formula>
    </cfRule>
    <cfRule type="cellIs" dxfId="443" priority="439" operator="equal">
      <formula>"Moderado"</formula>
    </cfRule>
    <cfRule type="cellIs" dxfId="442" priority="440" operator="equal">
      <formula>"Menor"</formula>
    </cfRule>
    <cfRule type="cellIs" dxfId="441" priority="441" operator="equal">
      <formula>"Leve"</formula>
    </cfRule>
  </conditionalFormatting>
  <conditionalFormatting sqref="L58">
    <cfRule type="cellIs" dxfId="440" priority="390" operator="equal">
      <formula>"Mayor"</formula>
    </cfRule>
    <cfRule type="cellIs" dxfId="439" priority="391" operator="equal">
      <formula>"Moderado"</formula>
    </cfRule>
    <cfRule type="cellIs" dxfId="438" priority="392" operator="equal">
      <formula>"Menor"</formula>
    </cfRule>
    <cfRule type="cellIs" dxfId="437" priority="393" operator="equal">
      <formula>"Leve"</formula>
    </cfRule>
    <cfRule type="cellIs" dxfId="436" priority="389" operator="equal">
      <formula>"Catastrófico"</formula>
    </cfRule>
  </conditionalFormatting>
  <conditionalFormatting sqref="L60">
    <cfRule type="cellIs" dxfId="435" priority="1298" operator="equal">
      <formula>"Catastrófico"</formula>
    </cfRule>
    <cfRule type="cellIs" dxfId="434" priority="1299" operator="equal">
      <formula>"Mayor"</formula>
    </cfRule>
    <cfRule type="cellIs" dxfId="433" priority="1300" operator="equal">
      <formula>"Moderado"</formula>
    </cfRule>
    <cfRule type="cellIs" dxfId="432" priority="1301" operator="equal">
      <formula>"Menor"</formula>
    </cfRule>
    <cfRule type="cellIs" dxfId="431" priority="1302" operator="equal">
      <formula>"Leve"</formula>
    </cfRule>
  </conditionalFormatting>
  <conditionalFormatting sqref="L62">
    <cfRule type="cellIs" dxfId="430" priority="1146" operator="equal">
      <formula>"Moderado"</formula>
    </cfRule>
    <cfRule type="cellIs" dxfId="429" priority="1144" operator="equal">
      <formula>"Catastrófico"</formula>
    </cfRule>
    <cfRule type="cellIs" dxfId="428" priority="1148" operator="equal">
      <formula>"Leve"</formula>
    </cfRule>
    <cfRule type="cellIs" dxfId="427" priority="1147" operator="equal">
      <formula>"Menor"</formula>
    </cfRule>
    <cfRule type="cellIs" dxfId="426" priority="1145" operator="equal">
      <formula>"Mayor"</formula>
    </cfRule>
  </conditionalFormatting>
  <conditionalFormatting sqref="L66">
    <cfRule type="cellIs" dxfId="425" priority="299" operator="equal">
      <formula>"Catastrófico"</formula>
    </cfRule>
    <cfRule type="cellIs" dxfId="424" priority="303" operator="equal">
      <formula>"Leve"</formula>
    </cfRule>
    <cfRule type="cellIs" dxfId="423" priority="301" operator="equal">
      <formula>"Moderado"</formula>
    </cfRule>
    <cfRule type="cellIs" dxfId="422" priority="302" operator="equal">
      <formula>"Menor"</formula>
    </cfRule>
    <cfRule type="cellIs" dxfId="421" priority="300" operator="equal">
      <formula>"Mayor"</formula>
    </cfRule>
  </conditionalFormatting>
  <conditionalFormatting sqref="L69:L70">
    <cfRule type="cellIs" dxfId="420" priority="1193" operator="equal">
      <formula>"Mayor"</formula>
    </cfRule>
    <cfRule type="cellIs" dxfId="419" priority="1192" operator="equal">
      <formula>"Catastrófico"</formula>
    </cfRule>
    <cfRule type="cellIs" dxfId="418" priority="1196" operator="equal">
      <formula>"Leve"</formula>
    </cfRule>
    <cfRule type="cellIs" dxfId="417" priority="1195" operator="equal">
      <formula>"Menor"</formula>
    </cfRule>
    <cfRule type="cellIs" dxfId="416" priority="1194" operator="equal">
      <formula>"Moderado"</formula>
    </cfRule>
  </conditionalFormatting>
  <conditionalFormatting sqref="L73">
    <cfRule type="cellIs" dxfId="415" priority="113" operator="equal">
      <formula>"Catastrófico"</formula>
    </cfRule>
    <cfRule type="cellIs" dxfId="414" priority="114" operator="equal">
      <formula>"Mayor"</formula>
    </cfRule>
    <cfRule type="cellIs" dxfId="413" priority="115" operator="equal">
      <formula>"Moderado"</formula>
    </cfRule>
    <cfRule type="cellIs" dxfId="412" priority="116" operator="equal">
      <formula>"Menor"</formula>
    </cfRule>
    <cfRule type="cellIs" dxfId="411" priority="117" operator="equal">
      <formula>"Leve"</formula>
    </cfRule>
  </conditionalFormatting>
  <conditionalFormatting sqref="L83">
    <cfRule type="cellIs" dxfId="410" priority="808" operator="equal">
      <formula>"Leve"</formula>
    </cfRule>
    <cfRule type="cellIs" dxfId="409" priority="806" operator="equal">
      <formula>"Moderado"</formula>
    </cfRule>
    <cfRule type="cellIs" dxfId="408" priority="804" operator="equal">
      <formula>"Catastrófico"</formula>
    </cfRule>
    <cfRule type="cellIs" dxfId="407" priority="807" operator="equal">
      <formula>"Menor"</formula>
    </cfRule>
    <cfRule type="cellIs" dxfId="406" priority="805" operator="equal">
      <formula>"Mayor"</formula>
    </cfRule>
  </conditionalFormatting>
  <conditionalFormatting sqref="L90">
    <cfRule type="cellIs" dxfId="405" priority="61" operator="equal">
      <formula>"Catastrófico"</formula>
    </cfRule>
    <cfRule type="cellIs" dxfId="404" priority="63" operator="equal">
      <formula>"Moderado"</formula>
    </cfRule>
    <cfRule type="cellIs" dxfId="403" priority="65" operator="equal">
      <formula>"Leve"</formula>
    </cfRule>
    <cfRule type="cellIs" dxfId="402" priority="62" operator="equal">
      <formula>"Mayor"</formula>
    </cfRule>
    <cfRule type="cellIs" dxfId="401" priority="64" operator="equal">
      <formula>"Menor"</formula>
    </cfRule>
  </conditionalFormatting>
  <conditionalFormatting sqref="L93 L96">
    <cfRule type="cellIs" dxfId="400" priority="39" operator="equal">
      <formula>"Moderado"</formula>
    </cfRule>
    <cfRule type="cellIs" dxfId="399" priority="40" operator="equal">
      <formula>"Menor"</formula>
    </cfRule>
    <cfRule type="cellIs" dxfId="398" priority="41" operator="equal">
      <formula>"Leve"</formula>
    </cfRule>
    <cfRule type="cellIs" dxfId="397" priority="37" operator="equal">
      <formula>"Catastrófico"</formula>
    </cfRule>
    <cfRule type="cellIs" dxfId="396" priority="38" operator="equal">
      <formula>"Mayor"</formula>
    </cfRule>
  </conditionalFormatting>
  <conditionalFormatting sqref="N15">
    <cfRule type="cellIs" dxfId="395" priority="2010" operator="equal">
      <formula>"Extremo"</formula>
    </cfRule>
    <cfRule type="cellIs" dxfId="394" priority="2011" operator="equal">
      <formula>"Alto"</formula>
    </cfRule>
    <cfRule type="cellIs" dxfId="393" priority="2013" operator="equal">
      <formula>"Bajo"</formula>
    </cfRule>
    <cfRule type="cellIs" dxfId="392" priority="2012" operator="equal">
      <formula>"Moderado"</formula>
    </cfRule>
  </conditionalFormatting>
  <conditionalFormatting sqref="N22">
    <cfRule type="cellIs" dxfId="391" priority="1380" operator="equal">
      <formula>"Extremo"</formula>
    </cfRule>
    <cfRule type="cellIs" dxfId="390" priority="1381" operator="equal">
      <formula>"Alto"</formula>
    </cfRule>
    <cfRule type="cellIs" dxfId="389" priority="1382" operator="equal">
      <formula>"Moderado"</formula>
    </cfRule>
    <cfRule type="cellIs" dxfId="388" priority="1383" operator="equal">
      <formula>"Bajo"</formula>
    </cfRule>
  </conditionalFormatting>
  <conditionalFormatting sqref="N26 N29">
    <cfRule type="cellIs" dxfId="387" priority="1650" operator="equal">
      <formula>"Extremo"</formula>
    </cfRule>
    <cfRule type="cellIs" dxfId="386" priority="1651" operator="equal">
      <formula>"Alto"</formula>
    </cfRule>
    <cfRule type="cellIs" dxfId="385" priority="1652" operator="equal">
      <formula>"Moderado"</formula>
    </cfRule>
    <cfRule type="cellIs" dxfId="384" priority="1653" operator="equal">
      <formula>"Bajo"</formula>
    </cfRule>
  </conditionalFormatting>
  <conditionalFormatting sqref="N31">
    <cfRule type="cellIs" dxfId="383" priority="309" operator="equal">
      <formula>"Extremo"</formula>
    </cfRule>
    <cfRule type="cellIs" dxfId="382" priority="310" operator="equal">
      <formula>"Alto"</formula>
    </cfRule>
    <cfRule type="cellIs" dxfId="381" priority="311" operator="equal">
      <formula>"Moderado"</formula>
    </cfRule>
    <cfRule type="cellIs" dxfId="380" priority="312" operator="equal">
      <formula>"Bajo"</formula>
    </cfRule>
  </conditionalFormatting>
  <conditionalFormatting sqref="N35">
    <cfRule type="cellIs" dxfId="379" priority="624" operator="equal">
      <formula>"Alto"</formula>
    </cfRule>
    <cfRule type="cellIs" dxfId="378" priority="623" operator="equal">
      <formula>"Extremo"</formula>
    </cfRule>
    <cfRule type="cellIs" dxfId="377" priority="625" operator="equal">
      <formula>"Moderado"</formula>
    </cfRule>
    <cfRule type="cellIs" dxfId="376" priority="626" operator="equal">
      <formula>"Bajo"</formula>
    </cfRule>
  </conditionalFormatting>
  <conditionalFormatting sqref="N39:N41">
    <cfRule type="cellIs" dxfId="375" priority="1033" operator="equal">
      <formula>"Bajo"</formula>
    </cfRule>
    <cfRule type="cellIs" dxfId="374" priority="1032" operator="equal">
      <formula>"Moderado"</formula>
    </cfRule>
    <cfRule type="cellIs" dxfId="373" priority="1031" operator="equal">
      <formula>"Alto"</formula>
    </cfRule>
    <cfRule type="cellIs" dxfId="372" priority="1030" operator="equal">
      <formula>"Extremo"</formula>
    </cfRule>
  </conditionalFormatting>
  <conditionalFormatting sqref="N43">
    <cfRule type="cellIs" dxfId="371" priority="188" operator="equal">
      <formula>"Bajo"</formula>
    </cfRule>
    <cfRule type="cellIs" dxfId="370" priority="185" operator="equal">
      <formula>"Extremo"</formula>
    </cfRule>
    <cfRule type="cellIs" dxfId="369" priority="187" operator="equal">
      <formula>"Moderado"</formula>
    </cfRule>
    <cfRule type="cellIs" dxfId="368" priority="186" operator="equal">
      <formula>"Alto"</formula>
    </cfRule>
  </conditionalFormatting>
  <conditionalFormatting sqref="N45">
    <cfRule type="cellIs" dxfId="367" priority="145" operator="equal">
      <formula>"Moderado"</formula>
    </cfRule>
    <cfRule type="cellIs" dxfId="366" priority="144" operator="equal">
      <formula>"Alto"</formula>
    </cfRule>
    <cfRule type="cellIs" dxfId="365" priority="146" operator="equal">
      <formula>"Bajo"</formula>
    </cfRule>
    <cfRule type="cellIs" dxfId="364" priority="143" operator="equal">
      <formula>"Extremo"</formula>
    </cfRule>
  </conditionalFormatting>
  <conditionalFormatting sqref="N48">
    <cfRule type="cellIs" dxfId="363" priority="585" operator="equal">
      <formula>"Extremo"</formula>
    </cfRule>
    <cfRule type="cellIs" dxfId="362" priority="588" operator="equal">
      <formula>"Bajo"</formula>
    </cfRule>
    <cfRule type="cellIs" dxfId="361" priority="587" operator="equal">
      <formula>"Moderado"</formula>
    </cfRule>
    <cfRule type="cellIs" dxfId="360" priority="586" operator="equal">
      <formula>"Alto"</formula>
    </cfRule>
  </conditionalFormatting>
  <conditionalFormatting sqref="N52">
    <cfRule type="cellIs" dxfId="359" priority="549" operator="equal">
      <formula>"Moderado"</formula>
    </cfRule>
    <cfRule type="cellIs" dxfId="358" priority="550" operator="equal">
      <formula>"Bajo"</formula>
    </cfRule>
    <cfRule type="cellIs" dxfId="357" priority="547" operator="equal">
      <formula>"Extremo"</formula>
    </cfRule>
    <cfRule type="cellIs" dxfId="356" priority="548" operator="equal">
      <formula>"Alto"</formula>
    </cfRule>
  </conditionalFormatting>
  <conditionalFormatting sqref="N56">
    <cfRule type="cellIs" dxfId="355" priority="434" operator="equal">
      <formula>"Alto"</formula>
    </cfRule>
    <cfRule type="cellIs" dxfId="354" priority="433" operator="equal">
      <formula>"Extremo"</formula>
    </cfRule>
    <cfRule type="cellIs" dxfId="353" priority="435" operator="equal">
      <formula>"Moderado"</formula>
    </cfRule>
    <cfRule type="cellIs" dxfId="352" priority="436" operator="equal">
      <formula>"Bajo"</formula>
    </cfRule>
  </conditionalFormatting>
  <conditionalFormatting sqref="N58">
    <cfRule type="cellIs" dxfId="351" priority="388" operator="equal">
      <formula>"Bajo"</formula>
    </cfRule>
    <cfRule type="cellIs" dxfId="350" priority="387" operator="equal">
      <formula>"Moderado"</formula>
    </cfRule>
    <cfRule type="cellIs" dxfId="349" priority="386" operator="equal">
      <formula>"Alto"</formula>
    </cfRule>
    <cfRule type="cellIs" dxfId="348" priority="385" operator="equal">
      <formula>"Extremo"</formula>
    </cfRule>
  </conditionalFormatting>
  <conditionalFormatting sqref="N60">
    <cfRule type="cellIs" dxfId="347" priority="1294" operator="equal">
      <formula>"Extremo"</formula>
    </cfRule>
    <cfRule type="cellIs" dxfId="346" priority="1295" operator="equal">
      <formula>"Alto"</formula>
    </cfRule>
    <cfRule type="cellIs" dxfId="345" priority="1296" operator="equal">
      <formula>"Moderado"</formula>
    </cfRule>
    <cfRule type="cellIs" dxfId="344" priority="1297" operator="equal">
      <formula>"Bajo"</formula>
    </cfRule>
  </conditionalFormatting>
  <conditionalFormatting sqref="N62">
    <cfRule type="cellIs" dxfId="343" priority="1140" operator="equal">
      <formula>"Extremo"</formula>
    </cfRule>
    <cfRule type="cellIs" dxfId="342" priority="1141" operator="equal">
      <formula>"Alto"</formula>
    </cfRule>
    <cfRule type="cellIs" dxfId="341" priority="1142" operator="equal">
      <formula>"Moderado"</formula>
    </cfRule>
    <cfRule type="cellIs" dxfId="340" priority="1143" operator="equal">
      <formula>"Bajo"</formula>
    </cfRule>
  </conditionalFormatting>
  <conditionalFormatting sqref="N66">
    <cfRule type="cellIs" dxfId="339" priority="296" operator="equal">
      <formula>"Alto"</formula>
    </cfRule>
    <cfRule type="cellIs" dxfId="338" priority="297" operator="equal">
      <formula>"Moderado"</formula>
    </cfRule>
    <cfRule type="cellIs" dxfId="337" priority="298" operator="equal">
      <formula>"Bajo"</formula>
    </cfRule>
    <cfRule type="cellIs" dxfId="336" priority="295" operator="equal">
      <formula>"Extremo"</formula>
    </cfRule>
  </conditionalFormatting>
  <conditionalFormatting sqref="N69:N70">
    <cfRule type="cellIs" dxfId="335" priority="1188" operator="equal">
      <formula>"Extremo"</formula>
    </cfRule>
    <cfRule type="cellIs" dxfId="334" priority="1191" operator="equal">
      <formula>"Bajo"</formula>
    </cfRule>
    <cfRule type="cellIs" dxfId="333" priority="1190" operator="equal">
      <formula>"Moderado"</formula>
    </cfRule>
    <cfRule type="cellIs" dxfId="332" priority="1189" operator="equal">
      <formula>"Alto"</formula>
    </cfRule>
  </conditionalFormatting>
  <conditionalFormatting sqref="N73">
    <cfRule type="cellIs" dxfId="331" priority="112" operator="equal">
      <formula>"Bajo"</formula>
    </cfRule>
    <cfRule type="cellIs" dxfId="330" priority="111" operator="equal">
      <formula>"Moderado"</formula>
    </cfRule>
    <cfRule type="cellIs" dxfId="329" priority="109" operator="equal">
      <formula>"Extremo"</formula>
    </cfRule>
    <cfRule type="cellIs" dxfId="328" priority="110" operator="equal">
      <formula>"Alto"</formula>
    </cfRule>
  </conditionalFormatting>
  <conditionalFormatting sqref="N80:N81">
    <cfRule type="cellIs" dxfId="327" priority="1646" operator="equal">
      <formula>"Extremo"</formula>
    </cfRule>
    <cfRule type="cellIs" dxfId="326" priority="1648" operator="equal">
      <formula>"Moderado"</formula>
    </cfRule>
    <cfRule type="cellIs" dxfId="325" priority="1649" operator="equal">
      <formula>"Bajo"</formula>
    </cfRule>
    <cfRule type="cellIs" dxfId="324" priority="1647" operator="equal">
      <formula>"Alto"</formula>
    </cfRule>
  </conditionalFormatting>
  <conditionalFormatting sqref="N83">
    <cfRule type="cellIs" dxfId="323" priority="801" operator="equal">
      <formula>"Alto"</formula>
    </cfRule>
    <cfRule type="cellIs" dxfId="322" priority="802" operator="equal">
      <formula>"Moderado"</formula>
    </cfRule>
    <cfRule type="cellIs" dxfId="321" priority="803" operator="equal">
      <formula>"Bajo"</formula>
    </cfRule>
    <cfRule type="cellIs" dxfId="320" priority="800" operator="equal">
      <formula>"Extremo"</formula>
    </cfRule>
  </conditionalFormatting>
  <conditionalFormatting sqref="N90">
    <cfRule type="cellIs" dxfId="319" priority="60" operator="equal">
      <formula>"Bajo"</formula>
    </cfRule>
    <cfRule type="cellIs" dxfId="318" priority="59" operator="equal">
      <formula>"Moderado"</formula>
    </cfRule>
    <cfRule type="cellIs" dxfId="317" priority="58" operator="equal">
      <formula>"Alto"</formula>
    </cfRule>
    <cfRule type="cellIs" dxfId="316" priority="57" operator="equal">
      <formula>"Extremo"</formula>
    </cfRule>
  </conditionalFormatting>
  <conditionalFormatting sqref="N93">
    <cfRule type="cellIs" dxfId="315" priority="33" operator="equal">
      <formula>"Extremo"</formula>
    </cfRule>
    <cfRule type="cellIs" dxfId="314" priority="34" operator="equal">
      <formula>"Alto"</formula>
    </cfRule>
    <cfRule type="cellIs" dxfId="313" priority="35" operator="equal">
      <formula>"Moderado"</formula>
    </cfRule>
    <cfRule type="cellIs" dxfId="312" priority="36" operator="equal">
      <formula>"Bajo"</formula>
    </cfRule>
  </conditionalFormatting>
  <conditionalFormatting sqref="N96">
    <cfRule type="cellIs" dxfId="311" priority="15" operator="equal">
      <formula>"Extremo"</formula>
    </cfRule>
    <cfRule type="cellIs" dxfId="310" priority="18" operator="equal">
      <formula>"Bajo"</formula>
    </cfRule>
    <cfRule type="cellIs" dxfId="309" priority="17" operator="equal">
      <formula>"Moderado"</formula>
    </cfRule>
    <cfRule type="cellIs" dxfId="308" priority="16" operator="equal">
      <formula>"Alto"</formula>
    </cfRule>
  </conditionalFormatting>
  <conditionalFormatting sqref="Z15:Z98">
    <cfRule type="cellIs" dxfId="307" priority="56" operator="equal">
      <formula>"Muy Baja"</formula>
    </cfRule>
    <cfRule type="cellIs" dxfId="306" priority="52" operator="equal">
      <formula>"Muy Alta"</formula>
    </cfRule>
    <cfRule type="cellIs" dxfId="305" priority="53" operator="equal">
      <formula>"Alta"</formula>
    </cfRule>
    <cfRule type="cellIs" dxfId="304" priority="55" operator="equal">
      <formula>"Baja"</formula>
    </cfRule>
    <cfRule type="cellIs" dxfId="303" priority="54" operator="equal">
      <formula>"Media"</formula>
    </cfRule>
  </conditionalFormatting>
  <conditionalFormatting sqref="AB15:AB98">
    <cfRule type="cellIs" dxfId="302" priority="48" operator="equal">
      <formula>"Mayor"</formula>
    </cfRule>
    <cfRule type="cellIs" dxfId="301" priority="47" operator="equal">
      <formula>"Catastrófico"</formula>
    </cfRule>
    <cfRule type="cellIs" dxfId="300" priority="51" operator="equal">
      <formula>"Leve"</formula>
    </cfRule>
    <cfRule type="cellIs" dxfId="299" priority="50" operator="equal">
      <formula>"Menor"</formula>
    </cfRule>
    <cfRule type="cellIs" dxfId="298" priority="49" operator="equal">
      <formula>"Moderado"</formula>
    </cfRule>
  </conditionalFormatting>
  <conditionalFormatting sqref="AD15">
    <cfRule type="cellIs" dxfId="297" priority="1799" operator="equal">
      <formula>"Muy Alta"</formula>
    </cfRule>
    <cfRule type="cellIs" dxfId="296" priority="1800" operator="equal">
      <formula>"Alta"</formula>
    </cfRule>
    <cfRule type="cellIs" dxfId="295" priority="1803" operator="equal">
      <formula>"Muy Baja"</formula>
    </cfRule>
    <cfRule type="cellIs" dxfId="294" priority="1802" operator="equal">
      <formula>"Baja"</formula>
    </cfRule>
    <cfRule type="cellIs" dxfId="293" priority="1801" operator="equal">
      <formula>"Media"</formula>
    </cfRule>
  </conditionalFormatting>
  <conditionalFormatting sqref="AD22">
    <cfRule type="cellIs" dxfId="292" priority="945" operator="equal">
      <formula>"Muy Baja"</formula>
    </cfRule>
    <cfRule type="cellIs" dxfId="291" priority="943" operator="equal">
      <formula>"Media"</formula>
    </cfRule>
    <cfRule type="cellIs" dxfId="290" priority="941" operator="equal">
      <formula>"Muy Alta"</formula>
    </cfRule>
    <cfRule type="cellIs" dxfId="289" priority="942" operator="equal">
      <formula>"Alta"</formula>
    </cfRule>
    <cfRule type="cellIs" dxfId="288" priority="944" operator="equal">
      <formula>"Baja"</formula>
    </cfRule>
  </conditionalFormatting>
  <conditionalFormatting sqref="AD26 AD29 AD80:AD81">
    <cfRule type="cellIs" dxfId="287" priority="1617" operator="equal">
      <formula>"Muy Alta"</formula>
    </cfRule>
    <cfRule type="cellIs" dxfId="286" priority="1618" operator="equal">
      <formula>"Alta"</formula>
    </cfRule>
    <cfRule type="cellIs" dxfId="285" priority="1620" operator="equal">
      <formula>"Baja"</formula>
    </cfRule>
    <cfRule type="cellIs" dxfId="284" priority="1619" operator="equal">
      <formula>"Media"</formula>
    </cfRule>
    <cfRule type="cellIs" dxfId="283" priority="1621" operator="equal">
      <formula>"Muy Baja"</formula>
    </cfRule>
  </conditionalFormatting>
  <conditionalFormatting sqref="AD31:AD32">
    <cfRule type="cellIs" dxfId="282" priority="329" operator="equal">
      <formula>"Alta"</formula>
    </cfRule>
    <cfRule type="cellIs" dxfId="281" priority="330" operator="equal">
      <formula>"Media"</formula>
    </cfRule>
    <cfRule type="cellIs" dxfId="280" priority="331" operator="equal">
      <formula>"Baja"</formula>
    </cfRule>
    <cfRule type="cellIs" dxfId="279" priority="332" operator="equal">
      <formula>"Muy Baja"</formula>
    </cfRule>
    <cfRule type="cellIs" dxfId="278" priority="328" operator="equal">
      <formula>"Muy Alta"</formula>
    </cfRule>
  </conditionalFormatting>
  <conditionalFormatting sqref="AD35">
    <cfRule type="cellIs" dxfId="277" priority="618" operator="equal">
      <formula>"Muy Alta"</formula>
    </cfRule>
    <cfRule type="cellIs" dxfId="276" priority="622" operator="equal">
      <formula>"Muy Baja"</formula>
    </cfRule>
    <cfRule type="cellIs" dxfId="275" priority="621" operator="equal">
      <formula>"Baja"</formula>
    </cfRule>
    <cfRule type="cellIs" dxfId="274" priority="620" operator="equal">
      <formula>"Media"</formula>
    </cfRule>
    <cfRule type="cellIs" dxfId="273" priority="619" operator="equal">
      <formula>"Alta"</formula>
    </cfRule>
  </conditionalFormatting>
  <conditionalFormatting sqref="AD39:AD41">
    <cfRule type="cellIs" dxfId="272" priority="1025" operator="equal">
      <formula>"Muy Alta"</formula>
    </cfRule>
    <cfRule type="cellIs" dxfId="271" priority="1026" operator="equal">
      <formula>"Alta"</formula>
    </cfRule>
    <cfRule type="cellIs" dxfId="270" priority="1029" operator="equal">
      <formula>"Muy Baja"</formula>
    </cfRule>
    <cfRule type="cellIs" dxfId="269" priority="1028" operator="equal">
      <formula>"Baja"</formula>
    </cfRule>
    <cfRule type="cellIs" dxfId="268" priority="1027" operator="equal">
      <formula>"Media"</formula>
    </cfRule>
  </conditionalFormatting>
  <conditionalFormatting sqref="AD43">
    <cfRule type="cellIs" dxfId="267" priority="180" operator="equal">
      <formula>"Muy Baja"</formula>
    </cfRule>
    <cfRule type="cellIs" dxfId="266" priority="178" operator="equal">
      <formula>"Media"</formula>
    </cfRule>
    <cfRule type="cellIs" dxfId="265" priority="177" operator="equal">
      <formula>"Alta"</formula>
    </cfRule>
    <cfRule type="cellIs" dxfId="264" priority="176" operator="equal">
      <formula>"Muy Alta"</formula>
    </cfRule>
    <cfRule type="cellIs" dxfId="263" priority="179" operator="equal">
      <formula>"Baja"</formula>
    </cfRule>
  </conditionalFormatting>
  <conditionalFormatting sqref="AD45">
    <cfRule type="cellIs" dxfId="262" priority="170" operator="equal">
      <formula>"Muy Baja"</formula>
    </cfRule>
    <cfRule type="cellIs" dxfId="261" priority="168" operator="equal">
      <formula>"Media"</formula>
    </cfRule>
    <cfRule type="cellIs" dxfId="260" priority="166" operator="equal">
      <formula>"Muy Alta"</formula>
    </cfRule>
    <cfRule type="cellIs" dxfId="259" priority="167" operator="equal">
      <formula>"Alta"</formula>
    </cfRule>
    <cfRule type="cellIs" dxfId="258" priority="169" operator="equal">
      <formula>"Baja"</formula>
    </cfRule>
  </conditionalFormatting>
  <conditionalFormatting sqref="AD48">
    <cfRule type="cellIs" dxfId="257" priority="584" operator="equal">
      <formula>"Muy Baja"</formula>
    </cfRule>
    <cfRule type="cellIs" dxfId="256" priority="583" operator="equal">
      <formula>"Baja"</formula>
    </cfRule>
    <cfRule type="cellIs" dxfId="255" priority="582" operator="equal">
      <formula>"Media"</formula>
    </cfRule>
    <cfRule type="cellIs" dxfId="254" priority="581" operator="equal">
      <formula>"Alta"</formula>
    </cfRule>
    <cfRule type="cellIs" dxfId="253" priority="580" operator="equal">
      <formula>"Muy Alta"</formula>
    </cfRule>
  </conditionalFormatting>
  <conditionalFormatting sqref="AD52">
    <cfRule type="cellIs" dxfId="252" priority="545" operator="equal">
      <formula>"Baja"</formula>
    </cfRule>
    <cfRule type="cellIs" dxfId="251" priority="544" operator="equal">
      <formula>"Media"</formula>
    </cfRule>
    <cfRule type="cellIs" dxfId="250" priority="543" operator="equal">
      <formula>"Alta"</formula>
    </cfRule>
    <cfRule type="cellIs" dxfId="249" priority="542" operator="equal">
      <formula>"Muy Alta"</formula>
    </cfRule>
    <cfRule type="cellIs" dxfId="248" priority="546" operator="equal">
      <formula>"Muy Baja"</formula>
    </cfRule>
  </conditionalFormatting>
  <conditionalFormatting sqref="AD56">
    <cfRule type="cellIs" dxfId="247" priority="432" operator="equal">
      <formula>"Muy Baja"</formula>
    </cfRule>
    <cfRule type="cellIs" dxfId="246" priority="431" operator="equal">
      <formula>"Baja"</formula>
    </cfRule>
    <cfRule type="cellIs" dxfId="245" priority="430" operator="equal">
      <formula>"Media"</formula>
    </cfRule>
    <cfRule type="cellIs" dxfId="244" priority="429" operator="equal">
      <formula>"Alta"</formula>
    </cfRule>
    <cfRule type="cellIs" dxfId="243" priority="428" operator="equal">
      <formula>"Muy Alta"</formula>
    </cfRule>
  </conditionalFormatting>
  <conditionalFormatting sqref="AD58">
    <cfRule type="cellIs" dxfId="242" priority="380" operator="equal">
      <formula>"Muy Alta"</formula>
    </cfRule>
    <cfRule type="cellIs" dxfId="241" priority="384" operator="equal">
      <formula>"Muy Baja"</formula>
    </cfRule>
    <cfRule type="cellIs" dxfId="240" priority="381" operator="equal">
      <formula>"Alta"</formula>
    </cfRule>
    <cfRule type="cellIs" dxfId="239" priority="382" operator="equal">
      <formula>"Media"</formula>
    </cfRule>
    <cfRule type="cellIs" dxfId="238" priority="383" operator="equal">
      <formula>"Baja"</formula>
    </cfRule>
  </conditionalFormatting>
  <conditionalFormatting sqref="AD60">
    <cfRule type="cellIs" dxfId="237" priority="1290" operator="equal">
      <formula>"Alta"</formula>
    </cfRule>
    <cfRule type="cellIs" dxfId="236" priority="1291" operator="equal">
      <formula>"Media"</formula>
    </cfRule>
    <cfRule type="cellIs" dxfId="235" priority="1292" operator="equal">
      <formula>"Baja"</formula>
    </cfRule>
    <cfRule type="cellIs" dxfId="234" priority="1293" operator="equal">
      <formula>"Muy Baja"</formula>
    </cfRule>
    <cfRule type="cellIs" dxfId="233" priority="1289" operator="equal">
      <formula>"Muy Alta"</formula>
    </cfRule>
  </conditionalFormatting>
  <conditionalFormatting sqref="AD62">
    <cfRule type="cellIs" dxfId="232" priority="1138" operator="equal">
      <formula>"Baja"</formula>
    </cfRule>
    <cfRule type="cellIs" dxfId="231" priority="1139" operator="equal">
      <formula>"Muy Baja"</formula>
    </cfRule>
    <cfRule type="cellIs" dxfId="230" priority="1135" operator="equal">
      <formula>"Muy Alta"</formula>
    </cfRule>
    <cfRule type="cellIs" dxfId="229" priority="1137" operator="equal">
      <formula>"Media"</formula>
    </cfRule>
    <cfRule type="cellIs" dxfId="228" priority="1136" operator="equal">
      <formula>"Alta"</formula>
    </cfRule>
  </conditionalFormatting>
  <conditionalFormatting sqref="AD66">
    <cfRule type="cellIs" dxfId="227" priority="212" operator="equal">
      <formula>"Muy Baja"</formula>
    </cfRule>
    <cfRule type="cellIs" dxfId="226" priority="211" operator="equal">
      <formula>"Baja"</formula>
    </cfRule>
    <cfRule type="cellIs" dxfId="225" priority="210" operator="equal">
      <formula>"Media"</formula>
    </cfRule>
    <cfRule type="cellIs" dxfId="224" priority="209" operator="equal">
      <formula>"Alta"</formula>
    </cfRule>
    <cfRule type="cellIs" dxfId="223" priority="208" operator="equal">
      <formula>"Muy Alta"</formula>
    </cfRule>
  </conditionalFormatting>
  <conditionalFormatting sqref="AD69:AD70">
    <cfRule type="cellIs" dxfId="222" priority="1185" operator="equal">
      <formula>"Media"</formula>
    </cfRule>
    <cfRule type="cellIs" dxfId="221" priority="1186" operator="equal">
      <formula>"Baja"</formula>
    </cfRule>
    <cfRule type="cellIs" dxfId="220" priority="1187" operator="equal">
      <formula>"Muy Baja"</formula>
    </cfRule>
    <cfRule type="cellIs" dxfId="219" priority="1183" operator="equal">
      <formula>"Muy Alta"</formula>
    </cfRule>
    <cfRule type="cellIs" dxfId="218" priority="1184" operator="equal">
      <formula>"Alta"</formula>
    </cfRule>
  </conditionalFormatting>
  <conditionalFormatting sqref="AD73">
    <cfRule type="cellIs" dxfId="217" priority="105" operator="equal">
      <formula>"Alta"</formula>
    </cfRule>
    <cfRule type="cellIs" dxfId="216" priority="104" operator="equal">
      <formula>"Muy Alta"</formula>
    </cfRule>
    <cfRule type="cellIs" dxfId="215" priority="106" operator="equal">
      <formula>"Media"</formula>
    </cfRule>
    <cfRule type="cellIs" dxfId="214" priority="107" operator="equal">
      <formula>"Baja"</formula>
    </cfRule>
    <cfRule type="cellIs" dxfId="213" priority="108" operator="equal">
      <formula>"Muy Baja"</formula>
    </cfRule>
  </conditionalFormatting>
  <conditionalFormatting sqref="AD83">
    <cfRule type="cellIs" dxfId="212" priority="829" operator="equal">
      <formula>"Muy Alta"</formula>
    </cfRule>
    <cfRule type="cellIs" dxfId="211" priority="833" operator="equal">
      <formula>"Muy Baja"</formula>
    </cfRule>
    <cfRule type="cellIs" dxfId="210" priority="832" operator="equal">
      <formula>"Baja"</formula>
    </cfRule>
    <cfRule type="cellIs" dxfId="209" priority="831" operator="equal">
      <formula>"Media"</formula>
    </cfRule>
    <cfRule type="cellIs" dxfId="208" priority="830" operator="equal">
      <formula>"Alta"</formula>
    </cfRule>
  </conditionalFormatting>
  <conditionalFormatting sqref="AD90">
    <cfRule type="cellIs" dxfId="207" priority="78" operator="equal">
      <formula>"Media"</formula>
    </cfRule>
    <cfRule type="cellIs" dxfId="206" priority="79" operator="equal">
      <formula>"Baja"</formula>
    </cfRule>
    <cfRule type="cellIs" dxfId="205" priority="80" operator="equal">
      <formula>"Muy Baja"</formula>
    </cfRule>
    <cfRule type="cellIs" dxfId="204" priority="76" operator="equal">
      <formula>"Muy Alta"</formula>
    </cfRule>
    <cfRule type="cellIs" dxfId="203" priority="77" operator="equal">
      <formula>"Alta"</formula>
    </cfRule>
  </conditionalFormatting>
  <conditionalFormatting sqref="AD93">
    <cfRule type="cellIs" dxfId="202" priority="32" operator="equal">
      <formula>"Muy Baja"</formula>
    </cfRule>
    <cfRule type="cellIs" dxfId="201" priority="31" operator="equal">
      <formula>"Baja"</formula>
    </cfRule>
    <cfRule type="cellIs" dxfId="200" priority="30" operator="equal">
      <formula>"Media"</formula>
    </cfRule>
    <cfRule type="cellIs" dxfId="199" priority="29" operator="equal">
      <formula>"Alta"</formula>
    </cfRule>
    <cfRule type="cellIs" dxfId="198" priority="28" operator="equal">
      <formula>"Muy Alta"</formula>
    </cfRule>
  </conditionalFormatting>
  <conditionalFormatting sqref="AD96">
    <cfRule type="cellIs" dxfId="197" priority="13" operator="equal">
      <formula>"Baja"</formula>
    </cfRule>
    <cfRule type="cellIs" dxfId="196" priority="12" operator="equal">
      <formula>"Media"</formula>
    </cfRule>
    <cfRule type="cellIs" dxfId="195" priority="11" operator="equal">
      <formula>"Alta"</formula>
    </cfRule>
    <cfRule type="cellIs" dxfId="194" priority="14" operator="equal">
      <formula>"Muy Baja"</formula>
    </cfRule>
    <cfRule type="cellIs" dxfId="193" priority="10" operator="equal">
      <formula>"Muy Alta"</formula>
    </cfRule>
  </conditionalFormatting>
  <conditionalFormatting sqref="AF15">
    <cfRule type="cellIs" dxfId="192" priority="1797" operator="equal">
      <formula>"Menor"</formula>
    </cfRule>
    <cfRule type="cellIs" dxfId="191" priority="1796" operator="equal">
      <formula>"Moderado"</formula>
    </cfRule>
    <cfRule type="cellIs" dxfId="190" priority="1798" operator="equal">
      <formula>"Leve"</formula>
    </cfRule>
    <cfRule type="cellIs" dxfId="189" priority="1794" operator="equal">
      <formula>"Catastrófico"</formula>
    </cfRule>
    <cfRule type="cellIs" dxfId="188" priority="1795" operator="equal">
      <formula>"Mayor"</formula>
    </cfRule>
  </conditionalFormatting>
  <conditionalFormatting sqref="AF22">
    <cfRule type="cellIs" dxfId="187" priority="940" operator="equal">
      <formula>"Leve"</formula>
    </cfRule>
    <cfRule type="cellIs" dxfId="186" priority="936" operator="equal">
      <formula>"Catastrófico"</formula>
    </cfRule>
    <cfRule type="cellIs" dxfId="185" priority="937" operator="equal">
      <formula>"Mayor"</formula>
    </cfRule>
    <cfRule type="cellIs" dxfId="184" priority="938" operator="equal">
      <formula>"Moderado"</formula>
    </cfRule>
    <cfRule type="cellIs" dxfId="183" priority="939" operator="equal">
      <formula>"Menor"</formula>
    </cfRule>
  </conditionalFormatting>
  <conditionalFormatting sqref="AF26 AF29 AF80:AF81">
    <cfRule type="cellIs" dxfId="182" priority="1616" operator="equal">
      <formula>"Leve"</formula>
    </cfRule>
    <cfRule type="cellIs" dxfId="181" priority="1615" operator="equal">
      <formula>"Menor"</formula>
    </cfRule>
    <cfRule type="cellIs" dxfId="180" priority="1614" operator="equal">
      <formula>"Moderado"</formula>
    </cfRule>
    <cfRule type="cellIs" dxfId="179" priority="1613" operator="equal">
      <formula>"Mayor"</formula>
    </cfRule>
    <cfRule type="cellIs" dxfId="178" priority="1612" operator="equal">
      <formula>"Catastrófico"</formula>
    </cfRule>
  </conditionalFormatting>
  <conditionalFormatting sqref="AF31:AF32">
    <cfRule type="cellIs" dxfId="177" priority="323" operator="equal">
      <formula>"Catastrófico"</formula>
    </cfRule>
    <cfRule type="cellIs" dxfId="176" priority="327" operator="equal">
      <formula>"Leve"</formula>
    </cfRule>
    <cfRule type="cellIs" dxfId="175" priority="326" operator="equal">
      <formula>"Menor"</formula>
    </cfRule>
    <cfRule type="cellIs" dxfId="174" priority="325" operator="equal">
      <formula>"Moderado"</formula>
    </cfRule>
    <cfRule type="cellIs" dxfId="173" priority="324" operator="equal">
      <formula>"Mayor"</formula>
    </cfRule>
  </conditionalFormatting>
  <conditionalFormatting sqref="AF35">
    <cfRule type="cellIs" dxfId="172" priority="616" operator="equal">
      <formula>"Menor"</formula>
    </cfRule>
    <cfRule type="cellIs" dxfId="171" priority="617" operator="equal">
      <formula>"Leve"</formula>
    </cfRule>
    <cfRule type="cellIs" dxfId="170" priority="615" operator="equal">
      <formula>"Moderado"</formula>
    </cfRule>
    <cfRule type="cellIs" dxfId="169" priority="614" operator="equal">
      <formula>"Mayor"</formula>
    </cfRule>
    <cfRule type="cellIs" dxfId="168" priority="613" operator="equal">
      <formula>"Catastrófico"</formula>
    </cfRule>
  </conditionalFormatting>
  <conditionalFormatting sqref="AF39:AF41">
    <cfRule type="cellIs" dxfId="167" priority="1022" operator="equal">
      <formula>"Moderado"</formula>
    </cfRule>
    <cfRule type="cellIs" dxfId="166" priority="1021" operator="equal">
      <formula>"Mayor"</formula>
    </cfRule>
    <cfRule type="cellIs" dxfId="165" priority="1023" operator="equal">
      <formula>"Menor"</formula>
    </cfRule>
    <cfRule type="cellIs" dxfId="164" priority="1024" operator="equal">
      <formula>"Leve"</formula>
    </cfRule>
    <cfRule type="cellIs" dxfId="163" priority="1020" operator="equal">
      <formula>"Catastrófico"</formula>
    </cfRule>
  </conditionalFormatting>
  <conditionalFormatting sqref="AF43">
    <cfRule type="cellIs" dxfId="162" priority="172" operator="equal">
      <formula>"Mayor"</formula>
    </cfRule>
    <cfRule type="cellIs" dxfId="161" priority="171" operator="equal">
      <formula>"Catastrófico"</formula>
    </cfRule>
    <cfRule type="cellIs" dxfId="160" priority="174" operator="equal">
      <formula>"Menor"</formula>
    </cfRule>
    <cfRule type="cellIs" dxfId="159" priority="173" operator="equal">
      <formula>"Moderado"</formula>
    </cfRule>
    <cfRule type="cellIs" dxfId="158" priority="175" operator="equal">
      <formula>"Leve"</formula>
    </cfRule>
  </conditionalFormatting>
  <conditionalFormatting sqref="AF45">
    <cfRule type="cellIs" dxfId="157" priority="162" operator="equal">
      <formula>"Mayor"</formula>
    </cfRule>
    <cfRule type="cellIs" dxfId="156" priority="161" operator="equal">
      <formula>"Catastrófico"</formula>
    </cfRule>
    <cfRule type="cellIs" dxfId="155" priority="165" operator="equal">
      <formula>"Leve"</formula>
    </cfRule>
    <cfRule type="cellIs" dxfId="154" priority="164" operator="equal">
      <formula>"Menor"</formula>
    </cfRule>
    <cfRule type="cellIs" dxfId="153" priority="163" operator="equal">
      <formula>"Moderado"</formula>
    </cfRule>
  </conditionalFormatting>
  <conditionalFormatting sqref="AF48">
    <cfRule type="cellIs" dxfId="152" priority="579" operator="equal">
      <formula>"Leve"</formula>
    </cfRule>
    <cfRule type="cellIs" dxfId="151" priority="576" operator="equal">
      <formula>"Mayor"</formula>
    </cfRule>
    <cfRule type="cellIs" dxfId="150" priority="575" operator="equal">
      <formula>"Catastrófico"</formula>
    </cfRule>
    <cfRule type="cellIs" dxfId="149" priority="578" operator="equal">
      <formula>"Menor"</formula>
    </cfRule>
    <cfRule type="cellIs" dxfId="148" priority="577" operator="equal">
      <formula>"Moderado"</formula>
    </cfRule>
  </conditionalFormatting>
  <conditionalFormatting sqref="AF52">
    <cfRule type="cellIs" dxfId="147" priority="541" operator="equal">
      <formula>"Leve"</formula>
    </cfRule>
    <cfRule type="cellIs" dxfId="146" priority="540" operator="equal">
      <formula>"Menor"</formula>
    </cfRule>
    <cfRule type="cellIs" dxfId="145" priority="539" operator="equal">
      <formula>"Moderado"</formula>
    </cfRule>
    <cfRule type="cellIs" dxfId="144" priority="538" operator="equal">
      <formula>"Mayor"</formula>
    </cfRule>
    <cfRule type="cellIs" dxfId="143" priority="537" operator="equal">
      <formula>"Catastrófico"</formula>
    </cfRule>
  </conditionalFormatting>
  <conditionalFormatting sqref="AF56">
    <cfRule type="cellIs" dxfId="142" priority="427" operator="equal">
      <formula>"Leve"</formula>
    </cfRule>
    <cfRule type="cellIs" dxfId="141" priority="426" operator="equal">
      <formula>"Menor"</formula>
    </cfRule>
    <cfRule type="cellIs" dxfId="140" priority="424" operator="equal">
      <formula>"Mayor"</formula>
    </cfRule>
    <cfRule type="cellIs" dxfId="139" priority="423" operator="equal">
      <formula>"Catastrófico"</formula>
    </cfRule>
    <cfRule type="cellIs" dxfId="138" priority="425" operator="equal">
      <formula>"Moderado"</formula>
    </cfRule>
  </conditionalFormatting>
  <conditionalFormatting sqref="AF58">
    <cfRule type="cellIs" dxfId="137" priority="379" operator="equal">
      <formula>"Leve"</formula>
    </cfRule>
    <cfRule type="cellIs" dxfId="136" priority="376" operator="equal">
      <formula>"Mayor"</formula>
    </cfRule>
    <cfRule type="cellIs" dxfId="135" priority="377" operator="equal">
      <formula>"Moderado"</formula>
    </cfRule>
    <cfRule type="cellIs" dxfId="134" priority="378" operator="equal">
      <formula>"Menor"</formula>
    </cfRule>
    <cfRule type="cellIs" dxfId="133" priority="375" operator="equal">
      <formula>"Catastrófico"</formula>
    </cfRule>
  </conditionalFormatting>
  <conditionalFormatting sqref="AF60">
    <cfRule type="cellIs" dxfId="132" priority="1287" operator="equal">
      <formula>"Menor"</formula>
    </cfRule>
    <cfRule type="cellIs" dxfId="131" priority="1288" operator="equal">
      <formula>"Leve"</formula>
    </cfRule>
    <cfRule type="cellIs" dxfId="130" priority="1286" operator="equal">
      <formula>"Moderado"</formula>
    </cfRule>
    <cfRule type="cellIs" dxfId="129" priority="1285" operator="equal">
      <formula>"Mayor"</formula>
    </cfRule>
    <cfRule type="cellIs" dxfId="128" priority="1284" operator="equal">
      <formula>"Catastrófico"</formula>
    </cfRule>
  </conditionalFormatting>
  <conditionalFormatting sqref="AF62">
    <cfRule type="cellIs" dxfId="127" priority="1134" operator="equal">
      <formula>"Leve"</formula>
    </cfRule>
    <cfRule type="cellIs" dxfId="126" priority="1133" operator="equal">
      <formula>"Menor"</formula>
    </cfRule>
    <cfRule type="cellIs" dxfId="125" priority="1132" operator="equal">
      <formula>"Moderado"</formula>
    </cfRule>
    <cfRule type="cellIs" dxfId="124" priority="1131" operator="equal">
      <formula>"Mayor"</formula>
    </cfRule>
    <cfRule type="cellIs" dxfId="123" priority="1130" operator="equal">
      <formula>"Catastrófico"</formula>
    </cfRule>
  </conditionalFormatting>
  <conditionalFormatting sqref="AF66">
    <cfRule type="cellIs" dxfId="122" priority="203" operator="equal">
      <formula>"Catastrófico"</formula>
    </cfRule>
    <cfRule type="cellIs" dxfId="121" priority="204" operator="equal">
      <formula>"Mayor"</formula>
    </cfRule>
    <cfRule type="cellIs" dxfId="120" priority="205" operator="equal">
      <formula>"Moderado"</formula>
    </cfRule>
    <cfRule type="cellIs" dxfId="119" priority="206" operator="equal">
      <formula>"Menor"</formula>
    </cfRule>
    <cfRule type="cellIs" dxfId="118" priority="207" operator="equal">
      <formula>"Leve"</formula>
    </cfRule>
  </conditionalFormatting>
  <conditionalFormatting sqref="AF69:AF70">
    <cfRule type="cellIs" dxfId="117" priority="1178" operator="equal">
      <formula>"Catastrófico"</formula>
    </cfRule>
    <cfRule type="cellIs" dxfId="116" priority="1181" operator="equal">
      <formula>"Menor"</formula>
    </cfRule>
    <cfRule type="cellIs" dxfId="115" priority="1182" operator="equal">
      <formula>"Leve"</formula>
    </cfRule>
    <cfRule type="cellIs" dxfId="114" priority="1180" operator="equal">
      <formula>"Moderado"</formula>
    </cfRule>
    <cfRule type="cellIs" dxfId="113" priority="1179" operator="equal">
      <formula>"Mayor"</formula>
    </cfRule>
  </conditionalFormatting>
  <conditionalFormatting sqref="AF73">
    <cfRule type="cellIs" dxfId="112" priority="102" operator="equal">
      <formula>"Menor"</formula>
    </cfRule>
    <cfRule type="cellIs" dxfId="111" priority="101" operator="equal">
      <formula>"Moderado"</formula>
    </cfRule>
    <cfRule type="cellIs" dxfId="110" priority="100" operator="equal">
      <formula>"Mayor"</formula>
    </cfRule>
    <cfRule type="cellIs" dxfId="109" priority="99" operator="equal">
      <formula>"Catastrófico"</formula>
    </cfRule>
    <cfRule type="cellIs" dxfId="108" priority="103" operator="equal">
      <formula>"Leve"</formula>
    </cfRule>
  </conditionalFormatting>
  <conditionalFormatting sqref="AF83">
    <cfRule type="cellIs" dxfId="107" priority="828" operator="equal">
      <formula>"Leve"</formula>
    </cfRule>
    <cfRule type="cellIs" dxfId="106" priority="824" operator="equal">
      <formula>"Catastrófico"</formula>
    </cfRule>
    <cfRule type="cellIs" dxfId="105" priority="826" operator="equal">
      <formula>"Moderado"</formula>
    </cfRule>
    <cfRule type="cellIs" dxfId="104" priority="825" operator="equal">
      <formula>"Mayor"</formula>
    </cfRule>
    <cfRule type="cellIs" dxfId="103" priority="827" operator="equal">
      <formula>"Menor"</formula>
    </cfRule>
  </conditionalFormatting>
  <conditionalFormatting sqref="AF90">
    <cfRule type="cellIs" dxfId="102" priority="74" operator="equal">
      <formula>"Menor"</formula>
    </cfRule>
    <cfRule type="cellIs" dxfId="101" priority="73" operator="equal">
      <formula>"Moderado"</formula>
    </cfRule>
    <cfRule type="cellIs" dxfId="100" priority="72" operator="equal">
      <formula>"Mayor"</formula>
    </cfRule>
    <cfRule type="cellIs" dxfId="99" priority="75" operator="equal">
      <formula>"Leve"</formula>
    </cfRule>
    <cfRule type="cellIs" dxfId="98" priority="71" operator="equal">
      <formula>"Catastrófico"</formula>
    </cfRule>
  </conditionalFormatting>
  <conditionalFormatting sqref="AF93">
    <cfRule type="cellIs" dxfId="97" priority="23" operator="equal">
      <formula>"Catastrófico"</formula>
    </cfRule>
    <cfRule type="cellIs" dxfId="96" priority="24" operator="equal">
      <formula>"Mayor"</formula>
    </cfRule>
    <cfRule type="cellIs" dxfId="95" priority="25" operator="equal">
      <formula>"Moderado"</formula>
    </cfRule>
    <cfRule type="cellIs" dxfId="94" priority="26" operator="equal">
      <formula>"Menor"</formula>
    </cfRule>
    <cfRule type="cellIs" dxfId="93" priority="27" operator="equal">
      <formula>"Leve"</formula>
    </cfRule>
  </conditionalFormatting>
  <conditionalFormatting sqref="AF96">
    <cfRule type="cellIs" dxfId="92" priority="8" operator="equal">
      <formula>"Menor"</formula>
    </cfRule>
    <cfRule type="cellIs" dxfId="91" priority="9" operator="equal">
      <formula>"Leve"</formula>
    </cfRule>
    <cfRule type="cellIs" dxfId="90" priority="5" operator="equal">
      <formula>"Catastrófico"</formula>
    </cfRule>
    <cfRule type="cellIs" dxfId="89" priority="6" operator="equal">
      <formula>"Mayor"</formula>
    </cfRule>
    <cfRule type="cellIs" dxfId="88" priority="7" operator="equal">
      <formula>"Moderado"</formula>
    </cfRule>
  </conditionalFormatting>
  <conditionalFormatting sqref="AH15">
    <cfRule type="cellIs" dxfId="87" priority="1997" operator="equal">
      <formula>"Alto"</formula>
    </cfRule>
    <cfRule type="cellIs" dxfId="86" priority="1996" operator="equal">
      <formula>"Extremo"</formula>
    </cfRule>
    <cfRule type="cellIs" dxfId="85" priority="1999" operator="equal">
      <formula>"Bajo"</formula>
    </cfRule>
    <cfRule type="cellIs" dxfId="84" priority="1998" operator="equal">
      <formula>"Moderado"</formula>
    </cfRule>
  </conditionalFormatting>
  <conditionalFormatting sqref="AH22">
    <cfRule type="cellIs" dxfId="83" priority="934" operator="equal">
      <formula>"Moderado"</formula>
    </cfRule>
    <cfRule type="cellIs" dxfId="82" priority="935" operator="equal">
      <formula>"Bajo"</formula>
    </cfRule>
    <cfRule type="cellIs" dxfId="81" priority="932" operator="equal">
      <formula>"Extremo"</formula>
    </cfRule>
    <cfRule type="cellIs" dxfId="80" priority="933" operator="equal">
      <formula>"Alto"</formula>
    </cfRule>
  </conditionalFormatting>
  <conditionalFormatting sqref="AH26 AH29 AH80:AH81">
    <cfRule type="cellIs" dxfId="79" priority="1604" operator="equal">
      <formula>"Extremo"</formula>
    </cfRule>
    <cfRule type="cellIs" dxfId="78" priority="1605" operator="equal">
      <formula>"Alto"</formula>
    </cfRule>
    <cfRule type="cellIs" dxfId="77" priority="1607" operator="equal">
      <formula>"Bajo"</formula>
    </cfRule>
    <cfRule type="cellIs" dxfId="76" priority="1606" operator="equal">
      <formula>"Moderado"</formula>
    </cfRule>
  </conditionalFormatting>
  <conditionalFormatting sqref="AH31:AH32">
    <cfRule type="cellIs" dxfId="75" priority="345" operator="equal">
      <formula>"Moderado"</formula>
    </cfRule>
    <cfRule type="cellIs" dxfId="74" priority="343" operator="equal">
      <formula>"Extremo"</formula>
    </cfRule>
    <cfRule type="cellIs" dxfId="73" priority="344" operator="equal">
      <formula>"Alto"</formula>
    </cfRule>
    <cfRule type="cellIs" dxfId="72" priority="346" operator="equal">
      <formula>"Bajo"</formula>
    </cfRule>
  </conditionalFormatting>
  <conditionalFormatting sqref="AH35">
    <cfRule type="cellIs" dxfId="71" priority="609" operator="equal">
      <formula>"Extremo"</formula>
    </cfRule>
    <cfRule type="cellIs" dxfId="70" priority="611" operator="equal">
      <formula>"Moderado"</formula>
    </cfRule>
    <cfRule type="cellIs" dxfId="69" priority="612" operator="equal">
      <formula>"Bajo"</formula>
    </cfRule>
    <cfRule type="cellIs" dxfId="68" priority="610" operator="equal">
      <formula>"Alto"</formula>
    </cfRule>
  </conditionalFormatting>
  <conditionalFormatting sqref="AH39:AH41">
    <cfRule type="cellIs" dxfId="67" priority="1016" operator="equal">
      <formula>"Extremo"</formula>
    </cfRule>
    <cfRule type="cellIs" dxfId="66" priority="1017" operator="equal">
      <formula>"Alto"</formula>
    </cfRule>
    <cfRule type="cellIs" dxfId="65" priority="1019" operator="equal">
      <formula>"Bajo"</formula>
    </cfRule>
    <cfRule type="cellIs" dxfId="64" priority="1018" operator="equal">
      <formula>"Moderado"</formula>
    </cfRule>
  </conditionalFormatting>
  <conditionalFormatting sqref="AH43">
    <cfRule type="cellIs" dxfId="63" priority="184" operator="equal">
      <formula>"Bajo"</formula>
    </cfRule>
    <cfRule type="cellIs" dxfId="62" priority="181" operator="equal">
      <formula>"Extremo"</formula>
    </cfRule>
    <cfRule type="cellIs" dxfId="61" priority="183" operator="equal">
      <formula>"Moderado"</formula>
    </cfRule>
    <cfRule type="cellIs" dxfId="60" priority="182" operator="equal">
      <formula>"Alto"</formula>
    </cfRule>
  </conditionalFormatting>
  <conditionalFormatting sqref="AH45">
    <cfRule type="cellIs" dxfId="59" priority="160" operator="equal">
      <formula>"Bajo"</formula>
    </cfRule>
    <cfRule type="cellIs" dxfId="58" priority="159" operator="equal">
      <formula>"Moderado"</formula>
    </cfRule>
    <cfRule type="cellIs" dxfId="57" priority="158" operator="equal">
      <formula>"Alto"</formula>
    </cfRule>
    <cfRule type="cellIs" dxfId="56" priority="157" operator="equal">
      <formula>"Extremo"</formula>
    </cfRule>
  </conditionalFormatting>
  <conditionalFormatting sqref="AH48">
    <cfRule type="cellIs" dxfId="55" priority="571" operator="equal">
      <formula>"Extremo"</formula>
    </cfRule>
    <cfRule type="cellIs" dxfId="54" priority="574" operator="equal">
      <formula>"Bajo"</formula>
    </cfRule>
    <cfRule type="cellIs" dxfId="53" priority="572" operator="equal">
      <formula>"Alto"</formula>
    </cfRule>
    <cfRule type="cellIs" dxfId="52" priority="573" operator="equal">
      <formula>"Moderado"</formula>
    </cfRule>
  </conditionalFormatting>
  <conditionalFormatting sqref="AH52">
    <cfRule type="cellIs" dxfId="51" priority="533" operator="equal">
      <formula>"Extremo"</formula>
    </cfRule>
    <cfRule type="cellIs" dxfId="50" priority="536" operator="equal">
      <formula>"Bajo"</formula>
    </cfRule>
    <cfRule type="cellIs" dxfId="49" priority="535" operator="equal">
      <formula>"Moderado"</formula>
    </cfRule>
    <cfRule type="cellIs" dxfId="48" priority="534" operator="equal">
      <formula>"Alto"</formula>
    </cfRule>
  </conditionalFormatting>
  <conditionalFormatting sqref="AH56">
    <cfRule type="cellIs" dxfId="47" priority="419" operator="equal">
      <formula>"Extremo"</formula>
    </cfRule>
    <cfRule type="cellIs" dxfId="46" priority="420" operator="equal">
      <formula>"Alto"</formula>
    </cfRule>
    <cfRule type="cellIs" dxfId="45" priority="421" operator="equal">
      <formula>"Moderado"</formula>
    </cfRule>
    <cfRule type="cellIs" dxfId="44" priority="422" operator="equal">
      <formula>"Bajo"</formula>
    </cfRule>
  </conditionalFormatting>
  <conditionalFormatting sqref="AH58">
    <cfRule type="cellIs" dxfId="43" priority="373" operator="equal">
      <formula>"Moderado"</formula>
    </cfRule>
    <cfRule type="cellIs" dxfId="42" priority="374" operator="equal">
      <formula>"Bajo"</formula>
    </cfRule>
    <cfRule type="cellIs" dxfId="41" priority="372" operator="equal">
      <formula>"Alto"</formula>
    </cfRule>
    <cfRule type="cellIs" dxfId="40" priority="371" operator="equal">
      <formula>"Extremo"</formula>
    </cfRule>
  </conditionalFormatting>
  <conditionalFormatting sqref="AH60">
    <cfRule type="cellIs" dxfId="39" priority="1280" operator="equal">
      <formula>"Extremo"</formula>
    </cfRule>
    <cfRule type="cellIs" dxfId="38" priority="1281" operator="equal">
      <formula>"Alto"</formula>
    </cfRule>
    <cfRule type="cellIs" dxfId="37" priority="1282" operator="equal">
      <formula>"Moderado"</formula>
    </cfRule>
    <cfRule type="cellIs" dxfId="36" priority="1283" operator="equal">
      <formula>"Bajo"</formula>
    </cfRule>
  </conditionalFormatting>
  <conditionalFormatting sqref="AH62">
    <cfRule type="cellIs" dxfId="35" priority="1129" operator="equal">
      <formula>"Bajo"</formula>
    </cfRule>
    <cfRule type="cellIs" dxfId="34" priority="1128" operator="equal">
      <formula>"Moderado"</formula>
    </cfRule>
    <cfRule type="cellIs" dxfId="33" priority="1126" operator="equal">
      <formula>"Extremo"</formula>
    </cfRule>
    <cfRule type="cellIs" dxfId="32" priority="1127" operator="equal">
      <formula>"Alto"</formula>
    </cfRule>
  </conditionalFormatting>
  <conditionalFormatting sqref="AH66">
    <cfRule type="cellIs" dxfId="31" priority="201" operator="equal">
      <formula>"Moderado"</formula>
    </cfRule>
    <cfRule type="cellIs" dxfId="30" priority="202" operator="equal">
      <formula>"Bajo"</formula>
    </cfRule>
    <cfRule type="cellIs" dxfId="29" priority="199" operator="equal">
      <formula>"Extremo"</formula>
    </cfRule>
    <cfRule type="cellIs" dxfId="28" priority="200" operator="equal">
      <formula>"Alto"</formula>
    </cfRule>
  </conditionalFormatting>
  <conditionalFormatting sqref="AH69:AH70">
    <cfRule type="cellIs" dxfId="27" priority="1174" operator="equal">
      <formula>"Extremo"</formula>
    </cfRule>
    <cfRule type="cellIs" dxfId="26" priority="1176" operator="equal">
      <formula>"Moderado"</formula>
    </cfRule>
    <cfRule type="cellIs" dxfId="25" priority="1177" operator="equal">
      <formula>"Bajo"</formula>
    </cfRule>
    <cfRule type="cellIs" dxfId="24" priority="1175" operator="equal">
      <formula>"Alto"</formula>
    </cfRule>
  </conditionalFormatting>
  <conditionalFormatting sqref="AH73">
    <cfRule type="cellIs" dxfId="23" priority="97" operator="equal">
      <formula>"Moderado"</formula>
    </cfRule>
    <cfRule type="cellIs" dxfId="22" priority="96" operator="equal">
      <formula>"Alto"</formula>
    </cfRule>
    <cfRule type="cellIs" dxfId="21" priority="95" operator="equal">
      <formula>"Extremo"</formula>
    </cfRule>
    <cfRule type="cellIs" dxfId="20" priority="98" operator="equal">
      <formula>"Bajo"</formula>
    </cfRule>
  </conditionalFormatting>
  <conditionalFormatting sqref="AH83">
    <cfRule type="cellIs" dxfId="19" priority="834" operator="equal">
      <formula>"Extremo"</formula>
    </cfRule>
    <cfRule type="cellIs" dxfId="18" priority="835" operator="equal">
      <formula>"Alto"</formula>
    </cfRule>
    <cfRule type="cellIs" dxfId="17" priority="837" operator="equal">
      <formula>"Bajo"</formula>
    </cfRule>
    <cfRule type="cellIs" dxfId="16" priority="836" operator="equal">
      <formula>"Moderado"</formula>
    </cfRule>
  </conditionalFormatting>
  <conditionalFormatting sqref="AH90">
    <cfRule type="cellIs" dxfId="15" priority="83" operator="equal">
      <formula>"Moderado"</formula>
    </cfRule>
    <cfRule type="cellIs" dxfId="14" priority="82" operator="equal">
      <formula>"Alto"</formula>
    </cfRule>
    <cfRule type="cellIs" dxfId="13" priority="81" operator="equal">
      <formula>"Extremo"</formula>
    </cfRule>
    <cfRule type="cellIs" dxfId="12" priority="84" operator="equal">
      <formula>"Bajo"</formula>
    </cfRule>
  </conditionalFormatting>
  <conditionalFormatting sqref="AH93">
    <cfRule type="cellIs" dxfId="11" priority="22" operator="equal">
      <formula>"Bajo"</formula>
    </cfRule>
    <cfRule type="cellIs" dxfId="10" priority="19" operator="equal">
      <formula>"Extremo"</formula>
    </cfRule>
    <cfRule type="cellIs" dxfId="9" priority="20" operator="equal">
      <formula>"Alto"</formula>
    </cfRule>
    <cfRule type="cellIs" dxfId="8" priority="21" operator="equal">
      <formula>"Moderado"</formula>
    </cfRule>
  </conditionalFormatting>
  <conditionalFormatting sqref="AH96">
    <cfRule type="cellIs" dxfId="7" priority="4" operator="equal">
      <formula>"Bajo"</formula>
    </cfRule>
    <cfRule type="cellIs" dxfId="6" priority="2" operator="equal">
      <formula>"Alto"</formula>
    </cfRule>
    <cfRule type="cellIs" dxfId="5" priority="1" operator="equal">
      <formula>"Extremo"</formula>
    </cfRule>
    <cfRule type="cellIs" dxfId="4" priority="3" operator="equal">
      <formula>"Moderado"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Tratamiento'!$B$23:$B$35</xm:f>
          </x14:formula1>
          <xm:sqref>D6:E7</xm:sqref>
        </x14:dataValidation>
        <x14:dataValidation type="list" allowBlank="1" showInputMessage="1" showErrorMessage="1" xr:uid="{00000000-0002-0000-0200-000001000000}">
          <x14:formula1>
            <xm:f>'Opciones Tratamiento'!$B$13:$B$19</xm:f>
          </x14:formula1>
          <xm:sqref>I15:I21 I80:I82 I26:I30 I69:I72 I60:I65 I39:I42</xm:sqref>
        </x14:dataValidation>
        <x14:dataValidation type="list" allowBlank="1" showInputMessage="1" showErrorMessage="1" xr:uid="{00000000-0002-0000-0200-000002000000}">
          <x14:formula1>
            <xm:f>'Opciones Tratamiento'!$E$9:$E$13</xm:f>
          </x14:formula1>
          <xm:sqref>J15:J21 J80:J82 J26:J31 J60:J72 J39:J42</xm:sqref>
        </x14:dataValidation>
        <x14:dataValidation type="list" allowBlank="1" showInputMessage="1" showErrorMessage="1" xr:uid="{00000000-0002-0000-0200-000003000000}">
          <x14:formula1>
            <xm:f>'Opciones Tratamiento'!$F$9:$F$13</xm:f>
          </x14:formula1>
          <xm:sqref>L15:L21 L80:L82 L26:L31 L60:L72 L39:L42</xm:sqref>
        </x14:dataValidation>
        <x14:dataValidation type="list" allowBlank="1" showInputMessage="1" showErrorMessage="1" xr:uid="{00000000-0002-0000-0200-000004000000}">
          <x14:formula1>
            <xm:f>'Opciones Tratamiento'!$B$2:$B$5</xm:f>
          </x14:formula1>
          <xm:sqref>AI15:AI21 AI26:AI30 AI39:AI42 AI60:AI65 AI69:AI72 AI80:AI82</xm:sqref>
        </x14:dataValidation>
        <x14:dataValidation type="list" allowBlank="1" showInputMessage="1" showErrorMessage="1" xr:uid="{00000000-0002-0000-0200-000005000000}">
          <x14:formula1>
            <xm:f>'Tabla Valoración controles'!$D$4:$D$7</xm:f>
          </x14:formula1>
          <xm:sqref>R15:R20 R39:R42 R22:R27 R69:R72 R29:R34 R60:R65 R80:R82</xm:sqref>
        </x14:dataValidation>
        <x14:dataValidation type="list" allowBlank="1" showInputMessage="1" showErrorMessage="1" xr:uid="{00000000-0002-0000-0200-000006000000}">
          <x14:formula1>
            <xm:f>'Tabla Valoración controles'!$D$8:$D$10</xm:f>
          </x14:formula1>
          <xm:sqref>S29:S34 S15:S20 S39:S42 S22:S27 S69:S72 S60:S65 S80:S82</xm:sqref>
        </x14:dataValidation>
        <x14:dataValidation type="list" allowBlank="1" showInputMessage="1" showErrorMessage="1" xr:uid="{00000000-0002-0000-0200-000007000000}">
          <x14:formula1>
            <xm:f>'Tabla Valoración controles'!$D$11:$D$13</xm:f>
          </x14:formula1>
          <xm:sqref>U29:U34 U15:U20 U39:U42 U22:U27 U69:U72 U60:U65 U80:U82</xm:sqref>
        </x14:dataValidation>
        <x14:dataValidation type="list" allowBlank="1" showInputMessage="1" showErrorMessage="1" xr:uid="{00000000-0002-0000-0200-000008000000}">
          <x14:formula1>
            <xm:f>'Tabla Valoración controles'!$D$14:$D$16</xm:f>
          </x14:formula1>
          <xm:sqref>V29:V34 V15:V20 V39:V42 V22:V27 V69:V72 V60:V65 V80:V82</xm:sqref>
        </x14:dataValidation>
        <x14:dataValidation type="list" allowBlank="1" showInputMessage="1" showErrorMessage="1" xr:uid="{00000000-0002-0000-0200-000009000000}">
          <x14:formula1>
            <xm:f>'Tabla Valoración controles'!$D$17:$D$19</xm:f>
          </x14:formula1>
          <xm:sqref>W29:W34 W15:W20 W39:W42 W22:W27 W69:W72 W60:W65 W80:W82</xm:sqref>
        </x14:dataValidation>
        <x14:dataValidation type="list" allowBlank="1" showInputMessage="1" showErrorMessage="1" xr:uid="{58370330-38B0-4F9D-A6CF-6BFF0A4F40FA}">
          <x14:formula1>
            <xm:f>'Opciones Tratamiento'!$B$13:$B$20</xm:f>
          </x14:formula1>
          <xm:sqref>I31:I34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B6" sqref="B6"/>
    </sheetView>
  </sheetViews>
  <sheetFormatPr defaultColWidth="11.42578125" defaultRowHeight="15"/>
  <cols>
    <col min="2" max="39" width="5.42578125" customWidth="1"/>
    <col min="41" max="46" width="5.42578125" customWidth="1"/>
  </cols>
  <sheetData>
    <row r="1" spans="1:99">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c r="A2" s="8"/>
      <c r="B2" s="369"/>
      <c r="C2" s="369"/>
      <c r="D2" s="369"/>
      <c r="E2" s="369"/>
      <c r="F2" s="369"/>
      <c r="G2" s="369"/>
      <c r="H2" s="369"/>
      <c r="I2" s="369"/>
      <c r="J2" s="406" t="s">
        <v>321</v>
      </c>
      <c r="K2" s="406"/>
      <c r="L2" s="406"/>
      <c r="M2" s="406"/>
      <c r="N2" s="406"/>
      <c r="O2" s="406"/>
      <c r="P2" s="406"/>
      <c r="Q2" s="406"/>
      <c r="R2" s="406"/>
      <c r="S2" s="406"/>
      <c r="T2" s="406"/>
      <c r="U2" s="406"/>
      <c r="V2" s="406"/>
      <c r="W2" s="406"/>
      <c r="X2" s="406"/>
      <c r="Y2" s="406"/>
      <c r="Z2" s="406"/>
      <c r="AA2" s="406"/>
      <c r="AB2" s="406"/>
      <c r="AC2" s="406"/>
      <c r="AD2" s="406"/>
      <c r="AE2" s="406"/>
      <c r="AF2" s="406"/>
      <c r="AG2" s="406"/>
      <c r="AH2" s="406"/>
      <c r="AI2" s="406"/>
      <c r="AJ2" s="406"/>
      <c r="AK2" s="406"/>
      <c r="AL2" s="406"/>
      <c r="AM2" s="406"/>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c r="A3" s="8"/>
      <c r="B3" s="369"/>
      <c r="C3" s="369"/>
      <c r="D3" s="369"/>
      <c r="E3" s="369"/>
      <c r="F3" s="369"/>
      <c r="G3" s="369"/>
      <c r="H3" s="369"/>
      <c r="I3" s="369"/>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c r="AI3" s="406"/>
      <c r="AJ3" s="406"/>
      <c r="AK3" s="406"/>
      <c r="AL3" s="406"/>
      <c r="AM3" s="406"/>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c r="A4" s="8"/>
      <c r="B4" s="369"/>
      <c r="C4" s="369"/>
      <c r="D4" s="369"/>
      <c r="E4" s="369"/>
      <c r="F4" s="369"/>
      <c r="G4" s="369"/>
      <c r="H4" s="369"/>
      <c r="I4" s="369"/>
      <c r="J4" s="406"/>
      <c r="K4" s="406"/>
      <c r="L4" s="406"/>
      <c r="M4" s="406"/>
      <c r="N4" s="406"/>
      <c r="O4" s="406"/>
      <c r="P4" s="406"/>
      <c r="Q4" s="406"/>
      <c r="R4" s="406"/>
      <c r="S4" s="406"/>
      <c r="T4" s="406"/>
      <c r="U4" s="406"/>
      <c r="V4" s="406"/>
      <c r="W4" s="406"/>
      <c r="X4" s="406"/>
      <c r="Y4" s="406"/>
      <c r="Z4" s="406"/>
      <c r="AA4" s="406"/>
      <c r="AB4" s="406"/>
      <c r="AC4" s="406"/>
      <c r="AD4" s="406"/>
      <c r="AE4" s="406"/>
      <c r="AF4" s="406"/>
      <c r="AG4" s="406"/>
      <c r="AH4" s="406"/>
      <c r="AI4" s="406"/>
      <c r="AJ4" s="406"/>
      <c r="AK4" s="406"/>
      <c r="AL4" s="406"/>
      <c r="AM4" s="406"/>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c r="A6" s="8"/>
      <c r="B6" s="417" t="s">
        <v>303</v>
      </c>
      <c r="C6" s="417"/>
      <c r="D6" s="418"/>
      <c r="E6" s="407" t="s">
        <v>631</v>
      </c>
      <c r="F6" s="408"/>
      <c r="G6" s="408"/>
      <c r="H6" s="408"/>
      <c r="I6" s="409"/>
      <c r="J6" s="403"/>
      <c r="K6" s="404"/>
      <c r="L6" s="404"/>
      <c r="M6" s="404"/>
      <c r="N6" s="404"/>
      <c r="O6" s="405"/>
      <c r="P6" s="403"/>
      <c r="Q6" s="404"/>
      <c r="R6" s="404"/>
      <c r="S6" s="404"/>
      <c r="T6" s="404"/>
      <c r="U6" s="405"/>
      <c r="V6" s="403"/>
      <c r="W6" s="404"/>
      <c r="X6" s="404"/>
      <c r="Y6" s="404"/>
      <c r="Z6" s="404"/>
      <c r="AA6" s="405"/>
      <c r="AB6" s="403"/>
      <c r="AC6" s="404"/>
      <c r="AD6" s="404"/>
      <c r="AE6" s="404"/>
      <c r="AF6" s="404"/>
      <c r="AG6" s="405"/>
      <c r="AH6" s="394"/>
      <c r="AI6" s="395"/>
      <c r="AJ6" s="395"/>
      <c r="AK6" s="395"/>
      <c r="AL6" s="395"/>
      <c r="AM6" s="396"/>
      <c r="AO6" s="419" t="s">
        <v>175</v>
      </c>
      <c r="AP6" s="420"/>
      <c r="AQ6" s="420"/>
      <c r="AR6" s="420"/>
      <c r="AS6" s="420"/>
      <c r="AT6" s="42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c r="A7" s="8"/>
      <c r="B7" s="417"/>
      <c r="C7" s="417"/>
      <c r="D7" s="418"/>
      <c r="E7" s="410"/>
      <c r="F7" s="411"/>
      <c r="G7" s="411"/>
      <c r="H7" s="411"/>
      <c r="I7" s="412"/>
      <c r="J7" s="397"/>
      <c r="K7" s="398"/>
      <c r="L7" s="398"/>
      <c r="M7" s="398"/>
      <c r="N7" s="398"/>
      <c r="O7" s="399"/>
      <c r="P7" s="397"/>
      <c r="Q7" s="398"/>
      <c r="R7" s="398"/>
      <c r="S7" s="398"/>
      <c r="T7" s="398"/>
      <c r="U7" s="399"/>
      <c r="V7" s="397"/>
      <c r="W7" s="398"/>
      <c r="X7" s="398"/>
      <c r="Y7" s="398"/>
      <c r="Z7" s="398"/>
      <c r="AA7" s="399"/>
      <c r="AB7" s="397"/>
      <c r="AC7" s="398"/>
      <c r="AD7" s="398"/>
      <c r="AE7" s="398"/>
      <c r="AF7" s="398"/>
      <c r="AG7" s="399"/>
      <c r="AH7" s="388"/>
      <c r="AI7" s="389"/>
      <c r="AJ7" s="389"/>
      <c r="AK7" s="389"/>
      <c r="AL7" s="389"/>
      <c r="AM7" s="390"/>
      <c r="AN7" s="8"/>
      <c r="AO7" s="422"/>
      <c r="AP7" s="423"/>
      <c r="AQ7" s="423"/>
      <c r="AR7" s="423"/>
      <c r="AS7" s="423"/>
      <c r="AT7" s="42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c r="A8" s="8"/>
      <c r="B8" s="417"/>
      <c r="C8" s="417"/>
      <c r="D8" s="418"/>
      <c r="E8" s="410"/>
      <c r="F8" s="411"/>
      <c r="G8" s="411"/>
      <c r="H8" s="411"/>
      <c r="I8" s="412"/>
      <c r="J8" s="397"/>
      <c r="K8" s="398"/>
      <c r="L8" s="398"/>
      <c r="M8" s="398"/>
      <c r="N8" s="398"/>
      <c r="O8" s="399"/>
      <c r="P8" s="397"/>
      <c r="Q8" s="398"/>
      <c r="R8" s="398"/>
      <c r="S8" s="398"/>
      <c r="T8" s="398"/>
      <c r="U8" s="399"/>
      <c r="V8" s="397"/>
      <c r="W8" s="398"/>
      <c r="X8" s="398"/>
      <c r="Y8" s="398"/>
      <c r="Z8" s="398"/>
      <c r="AA8" s="399"/>
      <c r="AB8" s="397"/>
      <c r="AC8" s="398"/>
      <c r="AD8" s="398"/>
      <c r="AE8" s="398"/>
      <c r="AF8" s="398"/>
      <c r="AG8" s="399"/>
      <c r="AH8" s="388"/>
      <c r="AI8" s="389"/>
      <c r="AJ8" s="389"/>
      <c r="AK8" s="389"/>
      <c r="AL8" s="389"/>
      <c r="AM8" s="390"/>
      <c r="AN8" s="8"/>
      <c r="AO8" s="422"/>
      <c r="AP8" s="423"/>
      <c r="AQ8" s="423"/>
      <c r="AR8" s="423"/>
      <c r="AS8" s="423"/>
      <c r="AT8" s="42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c r="A9" s="8"/>
      <c r="B9" s="417"/>
      <c r="C9" s="417"/>
      <c r="D9" s="418"/>
      <c r="E9" s="410"/>
      <c r="F9" s="411"/>
      <c r="G9" s="411"/>
      <c r="H9" s="411"/>
      <c r="I9" s="412"/>
      <c r="J9" s="397"/>
      <c r="K9" s="398"/>
      <c r="L9" s="398"/>
      <c r="M9" s="398"/>
      <c r="N9" s="398"/>
      <c r="O9" s="399"/>
      <c r="P9" s="397"/>
      <c r="Q9" s="398"/>
      <c r="R9" s="398"/>
      <c r="S9" s="398"/>
      <c r="T9" s="398"/>
      <c r="U9" s="399"/>
      <c r="V9" s="397"/>
      <c r="W9" s="398"/>
      <c r="X9" s="398"/>
      <c r="Y9" s="398"/>
      <c r="Z9" s="398"/>
      <c r="AA9" s="399"/>
      <c r="AB9" s="397"/>
      <c r="AC9" s="398"/>
      <c r="AD9" s="398"/>
      <c r="AE9" s="398"/>
      <c r="AF9" s="398"/>
      <c r="AG9" s="399"/>
      <c r="AH9" s="388"/>
      <c r="AI9" s="389"/>
      <c r="AJ9" s="389"/>
      <c r="AK9" s="389"/>
      <c r="AL9" s="389"/>
      <c r="AM9" s="390"/>
      <c r="AN9" s="8"/>
      <c r="AO9" s="422"/>
      <c r="AP9" s="423"/>
      <c r="AQ9" s="423"/>
      <c r="AR9" s="423"/>
      <c r="AS9" s="423"/>
      <c r="AT9" s="42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c r="A10" s="8"/>
      <c r="B10" s="417"/>
      <c r="C10" s="417"/>
      <c r="D10" s="418"/>
      <c r="E10" s="410"/>
      <c r="F10" s="411"/>
      <c r="G10" s="411"/>
      <c r="H10" s="411"/>
      <c r="I10" s="412"/>
      <c r="J10" s="397"/>
      <c r="K10" s="398"/>
      <c r="L10" s="398"/>
      <c r="M10" s="398"/>
      <c r="N10" s="398"/>
      <c r="O10" s="399"/>
      <c r="P10" s="397"/>
      <c r="Q10" s="398"/>
      <c r="R10" s="398"/>
      <c r="S10" s="398"/>
      <c r="T10" s="398"/>
      <c r="U10" s="399"/>
      <c r="V10" s="397"/>
      <c r="W10" s="398"/>
      <c r="X10" s="398"/>
      <c r="Y10" s="398"/>
      <c r="Z10" s="398"/>
      <c r="AA10" s="399"/>
      <c r="AB10" s="397"/>
      <c r="AC10" s="398"/>
      <c r="AD10" s="398"/>
      <c r="AE10" s="398"/>
      <c r="AF10" s="398"/>
      <c r="AG10" s="399"/>
      <c r="AH10" s="388"/>
      <c r="AI10" s="389"/>
      <c r="AJ10" s="389"/>
      <c r="AK10" s="389"/>
      <c r="AL10" s="389"/>
      <c r="AM10" s="390"/>
      <c r="AN10" s="8"/>
      <c r="AO10" s="422"/>
      <c r="AP10" s="423"/>
      <c r="AQ10" s="423"/>
      <c r="AR10" s="423"/>
      <c r="AS10" s="423"/>
      <c r="AT10" s="42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c r="A11" s="8"/>
      <c r="B11" s="417"/>
      <c r="C11" s="417"/>
      <c r="D11" s="418"/>
      <c r="E11" s="410"/>
      <c r="F11" s="411"/>
      <c r="G11" s="411"/>
      <c r="H11" s="411"/>
      <c r="I11" s="412"/>
      <c r="J11" s="397"/>
      <c r="K11" s="398"/>
      <c r="L11" s="398"/>
      <c r="M11" s="398"/>
      <c r="N11" s="398"/>
      <c r="O11" s="399"/>
      <c r="P11" s="397"/>
      <c r="Q11" s="398"/>
      <c r="R11" s="398"/>
      <c r="S11" s="398"/>
      <c r="T11" s="398"/>
      <c r="U11" s="399"/>
      <c r="V11" s="397"/>
      <c r="W11" s="398"/>
      <c r="X11" s="398"/>
      <c r="Y11" s="398"/>
      <c r="Z11" s="398"/>
      <c r="AA11" s="399"/>
      <c r="AB11" s="397"/>
      <c r="AC11" s="398"/>
      <c r="AD11" s="398"/>
      <c r="AE11" s="398"/>
      <c r="AF11" s="398"/>
      <c r="AG11" s="399"/>
      <c r="AH11" s="388"/>
      <c r="AI11" s="389"/>
      <c r="AJ11" s="389"/>
      <c r="AK11" s="389"/>
      <c r="AL11" s="389"/>
      <c r="AM11" s="390"/>
      <c r="AN11" s="8"/>
      <c r="AO11" s="422"/>
      <c r="AP11" s="423"/>
      <c r="AQ11" s="423"/>
      <c r="AR11" s="423"/>
      <c r="AS11" s="423"/>
      <c r="AT11" s="42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c r="A12" s="8"/>
      <c r="B12" s="417"/>
      <c r="C12" s="417"/>
      <c r="D12" s="418"/>
      <c r="E12" s="410"/>
      <c r="F12" s="411"/>
      <c r="G12" s="411"/>
      <c r="H12" s="411"/>
      <c r="I12" s="412"/>
      <c r="J12" s="397"/>
      <c r="K12" s="398"/>
      <c r="L12" s="398"/>
      <c r="M12" s="398"/>
      <c r="N12" s="398"/>
      <c r="O12" s="399"/>
      <c r="P12" s="397"/>
      <c r="Q12" s="398"/>
      <c r="R12" s="398"/>
      <c r="S12" s="398"/>
      <c r="T12" s="398"/>
      <c r="U12" s="399"/>
      <c r="V12" s="397"/>
      <c r="W12" s="398"/>
      <c r="X12" s="398"/>
      <c r="Y12" s="398"/>
      <c r="Z12" s="398"/>
      <c r="AA12" s="399"/>
      <c r="AB12" s="397"/>
      <c r="AC12" s="398"/>
      <c r="AD12" s="398"/>
      <c r="AE12" s="398"/>
      <c r="AF12" s="398"/>
      <c r="AG12" s="399"/>
      <c r="AH12" s="388"/>
      <c r="AI12" s="389"/>
      <c r="AJ12" s="389"/>
      <c r="AK12" s="389"/>
      <c r="AL12" s="389"/>
      <c r="AM12" s="390"/>
      <c r="AN12" s="8"/>
      <c r="AO12" s="422"/>
      <c r="AP12" s="423"/>
      <c r="AQ12" s="423"/>
      <c r="AR12" s="423"/>
      <c r="AS12" s="423"/>
      <c r="AT12" s="42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c r="A13" s="8"/>
      <c r="B13" s="417"/>
      <c r="C13" s="417"/>
      <c r="D13" s="418"/>
      <c r="E13" s="413"/>
      <c r="F13" s="414"/>
      <c r="G13" s="414"/>
      <c r="H13" s="414"/>
      <c r="I13" s="415"/>
      <c r="J13" s="397"/>
      <c r="K13" s="398"/>
      <c r="L13" s="398"/>
      <c r="M13" s="398"/>
      <c r="N13" s="398"/>
      <c r="O13" s="399"/>
      <c r="P13" s="397"/>
      <c r="Q13" s="398"/>
      <c r="R13" s="398"/>
      <c r="S13" s="398"/>
      <c r="T13" s="398"/>
      <c r="U13" s="399"/>
      <c r="V13" s="397"/>
      <c r="W13" s="398"/>
      <c r="X13" s="398"/>
      <c r="Y13" s="398"/>
      <c r="Z13" s="398"/>
      <c r="AA13" s="399"/>
      <c r="AB13" s="397"/>
      <c r="AC13" s="398"/>
      <c r="AD13" s="398"/>
      <c r="AE13" s="398"/>
      <c r="AF13" s="398"/>
      <c r="AG13" s="399"/>
      <c r="AH13" s="391"/>
      <c r="AI13" s="392"/>
      <c r="AJ13" s="392"/>
      <c r="AK13" s="392"/>
      <c r="AL13" s="392"/>
      <c r="AM13" s="393"/>
      <c r="AN13" s="8"/>
      <c r="AO13" s="425"/>
      <c r="AP13" s="426"/>
      <c r="AQ13" s="426"/>
      <c r="AR13" s="426"/>
      <c r="AS13" s="426"/>
      <c r="AT13" s="42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c r="A14" s="8"/>
      <c r="B14" s="417"/>
      <c r="C14" s="417"/>
      <c r="D14" s="418"/>
      <c r="E14" s="407" t="s">
        <v>632</v>
      </c>
      <c r="F14" s="408"/>
      <c r="G14" s="408"/>
      <c r="H14" s="408"/>
      <c r="I14" s="408"/>
      <c r="J14" s="385"/>
      <c r="K14" s="386"/>
      <c r="L14" s="386"/>
      <c r="M14" s="386"/>
      <c r="N14" s="386"/>
      <c r="O14" s="387"/>
      <c r="P14" s="385"/>
      <c r="Q14" s="386"/>
      <c r="R14" s="386"/>
      <c r="S14" s="386"/>
      <c r="T14" s="386"/>
      <c r="U14" s="387"/>
      <c r="V14" s="403"/>
      <c r="W14" s="404"/>
      <c r="X14" s="404"/>
      <c r="Y14" s="404"/>
      <c r="Z14" s="404"/>
      <c r="AA14" s="405"/>
      <c r="AB14" s="403"/>
      <c r="AC14" s="404"/>
      <c r="AD14" s="404"/>
      <c r="AE14" s="404"/>
      <c r="AF14" s="404"/>
      <c r="AG14" s="405"/>
      <c r="AH14" s="394"/>
      <c r="AI14" s="395"/>
      <c r="AJ14" s="395"/>
      <c r="AK14" s="395"/>
      <c r="AL14" s="395"/>
      <c r="AM14" s="396"/>
      <c r="AN14" s="8"/>
      <c r="AO14" s="428" t="s">
        <v>301</v>
      </c>
      <c r="AP14" s="429"/>
      <c r="AQ14" s="429"/>
      <c r="AR14" s="429"/>
      <c r="AS14" s="429"/>
      <c r="AT14" s="43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c r="A15" s="8"/>
      <c r="B15" s="417"/>
      <c r="C15" s="417"/>
      <c r="D15" s="418"/>
      <c r="E15" s="410"/>
      <c r="F15" s="411"/>
      <c r="G15" s="411"/>
      <c r="H15" s="411"/>
      <c r="I15" s="411"/>
      <c r="J15" s="379"/>
      <c r="K15" s="380"/>
      <c r="L15" s="380"/>
      <c r="M15" s="380"/>
      <c r="N15" s="380"/>
      <c r="O15" s="381"/>
      <c r="P15" s="379"/>
      <c r="Q15" s="380"/>
      <c r="R15" s="380"/>
      <c r="S15" s="380"/>
      <c r="T15" s="380"/>
      <c r="U15" s="381"/>
      <c r="V15" s="397"/>
      <c r="W15" s="398"/>
      <c r="X15" s="398"/>
      <c r="Y15" s="398"/>
      <c r="Z15" s="398"/>
      <c r="AA15" s="399"/>
      <c r="AB15" s="397"/>
      <c r="AC15" s="398"/>
      <c r="AD15" s="398"/>
      <c r="AE15" s="398"/>
      <c r="AF15" s="398"/>
      <c r="AG15" s="399"/>
      <c r="AH15" s="388"/>
      <c r="AI15" s="389"/>
      <c r="AJ15" s="389"/>
      <c r="AK15" s="389"/>
      <c r="AL15" s="389"/>
      <c r="AM15" s="390"/>
      <c r="AN15" s="8"/>
      <c r="AO15" s="431"/>
      <c r="AP15" s="432"/>
      <c r="AQ15" s="432"/>
      <c r="AR15" s="432"/>
      <c r="AS15" s="432"/>
      <c r="AT15" s="43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c r="A16" s="8"/>
      <c r="B16" s="417"/>
      <c r="C16" s="417"/>
      <c r="D16" s="418"/>
      <c r="E16" s="410"/>
      <c r="F16" s="411"/>
      <c r="G16" s="411"/>
      <c r="H16" s="411"/>
      <c r="I16" s="411"/>
      <c r="J16" s="379"/>
      <c r="K16" s="380"/>
      <c r="L16" s="380"/>
      <c r="M16" s="380"/>
      <c r="N16" s="380"/>
      <c r="O16" s="381"/>
      <c r="P16" s="379"/>
      <c r="Q16" s="380"/>
      <c r="R16" s="380"/>
      <c r="S16" s="380"/>
      <c r="T16" s="380"/>
      <c r="U16" s="381"/>
      <c r="V16" s="397"/>
      <c r="W16" s="398"/>
      <c r="X16" s="398"/>
      <c r="Y16" s="398"/>
      <c r="Z16" s="398"/>
      <c r="AA16" s="399"/>
      <c r="AB16" s="397"/>
      <c r="AC16" s="398"/>
      <c r="AD16" s="398"/>
      <c r="AE16" s="398"/>
      <c r="AF16" s="398"/>
      <c r="AG16" s="399"/>
      <c r="AH16" s="388"/>
      <c r="AI16" s="389"/>
      <c r="AJ16" s="389"/>
      <c r="AK16" s="389"/>
      <c r="AL16" s="389"/>
      <c r="AM16" s="390"/>
      <c r="AN16" s="8"/>
      <c r="AO16" s="431"/>
      <c r="AP16" s="432"/>
      <c r="AQ16" s="432"/>
      <c r="AR16" s="432"/>
      <c r="AS16" s="432"/>
      <c r="AT16" s="43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c r="A17" s="8"/>
      <c r="B17" s="417"/>
      <c r="C17" s="417"/>
      <c r="D17" s="418"/>
      <c r="E17" s="410"/>
      <c r="F17" s="411"/>
      <c r="G17" s="411"/>
      <c r="H17" s="411"/>
      <c r="I17" s="411"/>
      <c r="J17" s="379"/>
      <c r="K17" s="380"/>
      <c r="L17" s="380"/>
      <c r="M17" s="380"/>
      <c r="N17" s="380"/>
      <c r="O17" s="381"/>
      <c r="P17" s="379"/>
      <c r="Q17" s="380"/>
      <c r="R17" s="380"/>
      <c r="S17" s="380"/>
      <c r="T17" s="380"/>
      <c r="U17" s="381"/>
      <c r="V17" s="397"/>
      <c r="W17" s="398"/>
      <c r="X17" s="398"/>
      <c r="Y17" s="398"/>
      <c r="Z17" s="398"/>
      <c r="AA17" s="399"/>
      <c r="AB17" s="397"/>
      <c r="AC17" s="398"/>
      <c r="AD17" s="398"/>
      <c r="AE17" s="398"/>
      <c r="AF17" s="398"/>
      <c r="AG17" s="399"/>
      <c r="AH17" s="388"/>
      <c r="AI17" s="389"/>
      <c r="AJ17" s="389"/>
      <c r="AK17" s="389"/>
      <c r="AL17" s="389"/>
      <c r="AM17" s="390"/>
      <c r="AN17" s="8"/>
      <c r="AO17" s="431"/>
      <c r="AP17" s="432"/>
      <c r="AQ17" s="432"/>
      <c r="AR17" s="432"/>
      <c r="AS17" s="432"/>
      <c r="AT17" s="43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c r="A18" s="8"/>
      <c r="B18" s="417"/>
      <c r="C18" s="417"/>
      <c r="D18" s="418"/>
      <c r="E18" s="410"/>
      <c r="F18" s="411"/>
      <c r="G18" s="411"/>
      <c r="H18" s="411"/>
      <c r="I18" s="411"/>
      <c r="J18" s="379"/>
      <c r="K18" s="380"/>
      <c r="L18" s="380"/>
      <c r="M18" s="380"/>
      <c r="N18" s="380"/>
      <c r="O18" s="381"/>
      <c r="P18" s="379"/>
      <c r="Q18" s="380"/>
      <c r="R18" s="380"/>
      <c r="S18" s="380"/>
      <c r="T18" s="380"/>
      <c r="U18" s="381"/>
      <c r="V18" s="397"/>
      <c r="W18" s="398"/>
      <c r="X18" s="398"/>
      <c r="Y18" s="398"/>
      <c r="Z18" s="398"/>
      <c r="AA18" s="399"/>
      <c r="AB18" s="397"/>
      <c r="AC18" s="398"/>
      <c r="AD18" s="398"/>
      <c r="AE18" s="398"/>
      <c r="AF18" s="398"/>
      <c r="AG18" s="399"/>
      <c r="AH18" s="388"/>
      <c r="AI18" s="389"/>
      <c r="AJ18" s="389"/>
      <c r="AK18" s="389"/>
      <c r="AL18" s="389"/>
      <c r="AM18" s="390"/>
      <c r="AN18" s="8"/>
      <c r="AO18" s="431"/>
      <c r="AP18" s="432"/>
      <c r="AQ18" s="432"/>
      <c r="AR18" s="432"/>
      <c r="AS18" s="432"/>
      <c r="AT18" s="43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c r="A19" s="8"/>
      <c r="B19" s="417"/>
      <c r="C19" s="417"/>
      <c r="D19" s="418"/>
      <c r="E19" s="410"/>
      <c r="F19" s="411"/>
      <c r="G19" s="411"/>
      <c r="H19" s="411"/>
      <c r="I19" s="411"/>
      <c r="J19" s="379"/>
      <c r="K19" s="380"/>
      <c r="L19" s="380"/>
      <c r="M19" s="380"/>
      <c r="N19" s="380"/>
      <c r="O19" s="381"/>
      <c r="P19" s="379"/>
      <c r="Q19" s="380"/>
      <c r="R19" s="380"/>
      <c r="S19" s="380"/>
      <c r="T19" s="380"/>
      <c r="U19" s="381"/>
      <c r="V19" s="397"/>
      <c r="W19" s="398"/>
      <c r="X19" s="398"/>
      <c r="Y19" s="398"/>
      <c r="Z19" s="398"/>
      <c r="AA19" s="399"/>
      <c r="AB19" s="397"/>
      <c r="AC19" s="398"/>
      <c r="AD19" s="398"/>
      <c r="AE19" s="398"/>
      <c r="AF19" s="398"/>
      <c r="AG19" s="399"/>
      <c r="AH19" s="388"/>
      <c r="AI19" s="389"/>
      <c r="AJ19" s="389"/>
      <c r="AK19" s="389"/>
      <c r="AL19" s="389"/>
      <c r="AM19" s="390"/>
      <c r="AN19" s="8"/>
      <c r="AO19" s="431"/>
      <c r="AP19" s="432"/>
      <c r="AQ19" s="432"/>
      <c r="AR19" s="432"/>
      <c r="AS19" s="432"/>
      <c r="AT19" s="43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c r="A20" s="8"/>
      <c r="B20" s="417"/>
      <c r="C20" s="417"/>
      <c r="D20" s="418"/>
      <c r="E20" s="410"/>
      <c r="F20" s="411"/>
      <c r="G20" s="411"/>
      <c r="H20" s="411"/>
      <c r="I20" s="411"/>
      <c r="J20" s="379"/>
      <c r="K20" s="380"/>
      <c r="L20" s="380"/>
      <c r="M20" s="380"/>
      <c r="N20" s="380"/>
      <c r="O20" s="381"/>
      <c r="P20" s="379"/>
      <c r="Q20" s="380"/>
      <c r="R20" s="380"/>
      <c r="S20" s="380"/>
      <c r="T20" s="380"/>
      <c r="U20" s="381"/>
      <c r="V20" s="397"/>
      <c r="W20" s="398"/>
      <c r="X20" s="398"/>
      <c r="Y20" s="398"/>
      <c r="Z20" s="398"/>
      <c r="AA20" s="399"/>
      <c r="AB20" s="397"/>
      <c r="AC20" s="398"/>
      <c r="AD20" s="398"/>
      <c r="AE20" s="398"/>
      <c r="AF20" s="398"/>
      <c r="AG20" s="399"/>
      <c r="AH20" s="388"/>
      <c r="AI20" s="389"/>
      <c r="AJ20" s="389"/>
      <c r="AK20" s="389"/>
      <c r="AL20" s="389"/>
      <c r="AM20" s="390"/>
      <c r="AN20" s="8"/>
      <c r="AO20" s="431"/>
      <c r="AP20" s="432"/>
      <c r="AQ20" s="432"/>
      <c r="AR20" s="432"/>
      <c r="AS20" s="432"/>
      <c r="AT20" s="43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c r="A21" s="8"/>
      <c r="B21" s="417"/>
      <c r="C21" s="417"/>
      <c r="D21" s="418"/>
      <c r="E21" s="413"/>
      <c r="F21" s="414"/>
      <c r="G21" s="414"/>
      <c r="H21" s="414"/>
      <c r="I21" s="414"/>
      <c r="J21" s="382"/>
      <c r="K21" s="383"/>
      <c r="L21" s="383"/>
      <c r="M21" s="383"/>
      <c r="N21" s="383"/>
      <c r="O21" s="384"/>
      <c r="P21" s="382"/>
      <c r="Q21" s="383"/>
      <c r="R21" s="383"/>
      <c r="S21" s="383"/>
      <c r="T21" s="383"/>
      <c r="U21" s="384"/>
      <c r="V21" s="400"/>
      <c r="W21" s="401"/>
      <c r="X21" s="401"/>
      <c r="Y21" s="401"/>
      <c r="Z21" s="401"/>
      <c r="AA21" s="402"/>
      <c r="AB21" s="400"/>
      <c r="AC21" s="401"/>
      <c r="AD21" s="401"/>
      <c r="AE21" s="401"/>
      <c r="AF21" s="401"/>
      <c r="AG21" s="402"/>
      <c r="AH21" s="391"/>
      <c r="AI21" s="392"/>
      <c r="AJ21" s="392"/>
      <c r="AK21" s="392"/>
      <c r="AL21" s="392"/>
      <c r="AM21" s="393"/>
      <c r="AN21" s="8"/>
      <c r="AO21" s="434"/>
      <c r="AP21" s="435"/>
      <c r="AQ21" s="435"/>
      <c r="AR21" s="435"/>
      <c r="AS21" s="435"/>
      <c r="AT21" s="43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c r="A22" s="8"/>
      <c r="B22" s="417"/>
      <c r="C22" s="417"/>
      <c r="D22" s="418"/>
      <c r="E22" s="407" t="s">
        <v>633</v>
      </c>
      <c r="F22" s="408"/>
      <c r="G22" s="408"/>
      <c r="H22" s="408"/>
      <c r="I22" s="409"/>
      <c r="J22" s="385"/>
      <c r="K22" s="386"/>
      <c r="L22" s="386"/>
      <c r="M22" s="386"/>
      <c r="N22" s="386"/>
      <c r="O22" s="387"/>
      <c r="P22" s="385"/>
      <c r="Q22" s="386"/>
      <c r="R22" s="386"/>
      <c r="S22" s="386"/>
      <c r="T22" s="386"/>
      <c r="U22" s="387"/>
      <c r="V22" s="385"/>
      <c r="W22" s="386"/>
      <c r="X22" s="386"/>
      <c r="Y22" s="386"/>
      <c r="Z22" s="386"/>
      <c r="AA22" s="387"/>
      <c r="AB22" s="403"/>
      <c r="AC22" s="404"/>
      <c r="AD22" s="404"/>
      <c r="AE22" s="404"/>
      <c r="AF22" s="404"/>
      <c r="AG22" s="405"/>
      <c r="AH22" s="394"/>
      <c r="AI22" s="395"/>
      <c r="AJ22" s="395"/>
      <c r="AK22" s="395"/>
      <c r="AL22" s="395"/>
      <c r="AM22" s="396"/>
      <c r="AN22" s="8"/>
      <c r="AO22" s="437" t="s">
        <v>128</v>
      </c>
      <c r="AP22" s="438"/>
      <c r="AQ22" s="438"/>
      <c r="AR22" s="438"/>
      <c r="AS22" s="438"/>
      <c r="AT22" s="43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c r="A23" s="8"/>
      <c r="B23" s="417"/>
      <c r="C23" s="417"/>
      <c r="D23" s="418"/>
      <c r="E23" s="410"/>
      <c r="F23" s="411"/>
      <c r="G23" s="411"/>
      <c r="H23" s="411"/>
      <c r="I23" s="412"/>
      <c r="J23" s="379"/>
      <c r="K23" s="380"/>
      <c r="L23" s="380"/>
      <c r="M23" s="380"/>
      <c r="N23" s="380"/>
      <c r="O23" s="381"/>
      <c r="P23" s="379"/>
      <c r="Q23" s="380"/>
      <c r="R23" s="380"/>
      <c r="S23" s="380"/>
      <c r="T23" s="380"/>
      <c r="U23" s="381"/>
      <c r="V23" s="379"/>
      <c r="W23" s="380"/>
      <c r="X23" s="380"/>
      <c r="Y23" s="380"/>
      <c r="Z23" s="380"/>
      <c r="AA23" s="381"/>
      <c r="AB23" s="397"/>
      <c r="AC23" s="398"/>
      <c r="AD23" s="398"/>
      <c r="AE23" s="398"/>
      <c r="AF23" s="398"/>
      <c r="AG23" s="399"/>
      <c r="AH23" s="388"/>
      <c r="AI23" s="389"/>
      <c r="AJ23" s="389"/>
      <c r="AK23" s="389"/>
      <c r="AL23" s="389"/>
      <c r="AM23" s="390"/>
      <c r="AN23" s="8"/>
      <c r="AO23" s="440"/>
      <c r="AP23" s="441"/>
      <c r="AQ23" s="441"/>
      <c r="AR23" s="441"/>
      <c r="AS23" s="441"/>
      <c r="AT23" s="44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c r="A24" s="8"/>
      <c r="B24" s="417"/>
      <c r="C24" s="417"/>
      <c r="D24" s="418"/>
      <c r="E24" s="410"/>
      <c r="F24" s="411"/>
      <c r="G24" s="411"/>
      <c r="H24" s="411"/>
      <c r="I24" s="412"/>
      <c r="J24" s="379"/>
      <c r="K24" s="380"/>
      <c r="L24" s="380"/>
      <c r="M24" s="380"/>
      <c r="N24" s="380"/>
      <c r="O24" s="381"/>
      <c r="P24" s="379"/>
      <c r="Q24" s="380"/>
      <c r="R24" s="380"/>
      <c r="S24" s="380"/>
      <c r="T24" s="380"/>
      <c r="U24" s="381"/>
      <c r="V24" s="379"/>
      <c r="W24" s="380"/>
      <c r="X24" s="380"/>
      <c r="Y24" s="380"/>
      <c r="Z24" s="380"/>
      <c r="AA24" s="381"/>
      <c r="AB24" s="397"/>
      <c r="AC24" s="398"/>
      <c r="AD24" s="398"/>
      <c r="AE24" s="398"/>
      <c r="AF24" s="398"/>
      <c r="AG24" s="399"/>
      <c r="AH24" s="388"/>
      <c r="AI24" s="389"/>
      <c r="AJ24" s="389"/>
      <c r="AK24" s="389"/>
      <c r="AL24" s="389"/>
      <c r="AM24" s="390"/>
      <c r="AN24" s="8"/>
      <c r="AO24" s="440"/>
      <c r="AP24" s="441"/>
      <c r="AQ24" s="441"/>
      <c r="AR24" s="441"/>
      <c r="AS24" s="441"/>
      <c r="AT24" s="44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c r="A25" s="8"/>
      <c r="B25" s="417"/>
      <c r="C25" s="417"/>
      <c r="D25" s="418"/>
      <c r="E25" s="410"/>
      <c r="F25" s="411"/>
      <c r="G25" s="411"/>
      <c r="H25" s="411"/>
      <c r="I25" s="412"/>
      <c r="J25" s="379"/>
      <c r="K25" s="380"/>
      <c r="L25" s="380"/>
      <c r="M25" s="380"/>
      <c r="N25" s="380"/>
      <c r="O25" s="381"/>
      <c r="P25" s="379"/>
      <c r="Q25" s="380"/>
      <c r="R25" s="380"/>
      <c r="S25" s="380"/>
      <c r="T25" s="380"/>
      <c r="U25" s="381"/>
      <c r="V25" s="379"/>
      <c r="W25" s="380"/>
      <c r="X25" s="380"/>
      <c r="Y25" s="380"/>
      <c r="Z25" s="380"/>
      <c r="AA25" s="381"/>
      <c r="AB25" s="397"/>
      <c r="AC25" s="398"/>
      <c r="AD25" s="398"/>
      <c r="AE25" s="398"/>
      <c r="AF25" s="398"/>
      <c r="AG25" s="399"/>
      <c r="AH25" s="388"/>
      <c r="AI25" s="389"/>
      <c r="AJ25" s="389"/>
      <c r="AK25" s="389"/>
      <c r="AL25" s="389"/>
      <c r="AM25" s="390"/>
      <c r="AN25" s="8"/>
      <c r="AO25" s="440"/>
      <c r="AP25" s="441"/>
      <c r="AQ25" s="441"/>
      <c r="AR25" s="441"/>
      <c r="AS25" s="441"/>
      <c r="AT25" s="44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c r="A26" s="8"/>
      <c r="B26" s="417"/>
      <c r="C26" s="417"/>
      <c r="D26" s="418"/>
      <c r="E26" s="410"/>
      <c r="F26" s="411"/>
      <c r="G26" s="411"/>
      <c r="H26" s="411"/>
      <c r="I26" s="412"/>
      <c r="J26" s="379"/>
      <c r="K26" s="380"/>
      <c r="L26" s="380"/>
      <c r="M26" s="380"/>
      <c r="N26" s="380"/>
      <c r="O26" s="381"/>
      <c r="P26" s="379"/>
      <c r="Q26" s="380"/>
      <c r="R26" s="380"/>
      <c r="S26" s="380"/>
      <c r="T26" s="380"/>
      <c r="U26" s="381"/>
      <c r="V26" s="379"/>
      <c r="W26" s="380"/>
      <c r="X26" s="380"/>
      <c r="Y26" s="380"/>
      <c r="Z26" s="380"/>
      <c r="AA26" s="381"/>
      <c r="AB26" s="397"/>
      <c r="AC26" s="398"/>
      <c r="AD26" s="398"/>
      <c r="AE26" s="398"/>
      <c r="AF26" s="398"/>
      <c r="AG26" s="399"/>
      <c r="AH26" s="388"/>
      <c r="AI26" s="389"/>
      <c r="AJ26" s="389"/>
      <c r="AK26" s="389"/>
      <c r="AL26" s="389"/>
      <c r="AM26" s="390"/>
      <c r="AN26" s="8"/>
      <c r="AO26" s="440"/>
      <c r="AP26" s="441"/>
      <c r="AQ26" s="441"/>
      <c r="AR26" s="441"/>
      <c r="AS26" s="441"/>
      <c r="AT26" s="44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c r="A27" s="8"/>
      <c r="B27" s="417"/>
      <c r="C27" s="417"/>
      <c r="D27" s="418"/>
      <c r="E27" s="410"/>
      <c r="F27" s="411"/>
      <c r="G27" s="411"/>
      <c r="H27" s="411"/>
      <c r="I27" s="412"/>
      <c r="J27" s="379"/>
      <c r="K27" s="380"/>
      <c r="L27" s="380"/>
      <c r="M27" s="380"/>
      <c r="N27" s="380"/>
      <c r="O27" s="381"/>
      <c r="P27" s="379"/>
      <c r="Q27" s="380"/>
      <c r="R27" s="380"/>
      <c r="S27" s="380"/>
      <c r="T27" s="380"/>
      <c r="U27" s="381"/>
      <c r="V27" s="379"/>
      <c r="W27" s="380"/>
      <c r="X27" s="380"/>
      <c r="Y27" s="380"/>
      <c r="Z27" s="380"/>
      <c r="AA27" s="381"/>
      <c r="AB27" s="397"/>
      <c r="AC27" s="398"/>
      <c r="AD27" s="398"/>
      <c r="AE27" s="398"/>
      <c r="AF27" s="398"/>
      <c r="AG27" s="399"/>
      <c r="AH27" s="388"/>
      <c r="AI27" s="389"/>
      <c r="AJ27" s="389"/>
      <c r="AK27" s="389"/>
      <c r="AL27" s="389"/>
      <c r="AM27" s="390"/>
      <c r="AN27" s="8"/>
      <c r="AO27" s="440"/>
      <c r="AP27" s="441"/>
      <c r="AQ27" s="441"/>
      <c r="AR27" s="441"/>
      <c r="AS27" s="441"/>
      <c r="AT27" s="44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c r="A28" s="8"/>
      <c r="B28" s="417"/>
      <c r="C28" s="417"/>
      <c r="D28" s="418"/>
      <c r="E28" s="410"/>
      <c r="F28" s="411"/>
      <c r="G28" s="411"/>
      <c r="H28" s="411"/>
      <c r="I28" s="412"/>
      <c r="J28" s="379"/>
      <c r="K28" s="380"/>
      <c r="L28" s="380"/>
      <c r="M28" s="380"/>
      <c r="N28" s="380"/>
      <c r="O28" s="381"/>
      <c r="P28" s="379"/>
      <c r="Q28" s="380"/>
      <c r="R28" s="380"/>
      <c r="S28" s="380"/>
      <c r="T28" s="380"/>
      <c r="U28" s="381"/>
      <c r="V28" s="379"/>
      <c r="W28" s="380"/>
      <c r="X28" s="380"/>
      <c r="Y28" s="380"/>
      <c r="Z28" s="380"/>
      <c r="AA28" s="381"/>
      <c r="AB28" s="397"/>
      <c r="AC28" s="398"/>
      <c r="AD28" s="398"/>
      <c r="AE28" s="398"/>
      <c r="AF28" s="398"/>
      <c r="AG28" s="399"/>
      <c r="AH28" s="388"/>
      <c r="AI28" s="389"/>
      <c r="AJ28" s="389"/>
      <c r="AK28" s="389"/>
      <c r="AL28" s="389"/>
      <c r="AM28" s="390"/>
      <c r="AN28" s="8"/>
      <c r="AO28" s="440"/>
      <c r="AP28" s="441"/>
      <c r="AQ28" s="441"/>
      <c r="AR28" s="441"/>
      <c r="AS28" s="441"/>
      <c r="AT28" s="44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c r="A29" s="8"/>
      <c r="B29" s="417"/>
      <c r="C29" s="417"/>
      <c r="D29" s="418"/>
      <c r="E29" s="413"/>
      <c r="F29" s="414"/>
      <c r="G29" s="414"/>
      <c r="H29" s="414"/>
      <c r="I29" s="415"/>
      <c r="J29" s="379"/>
      <c r="K29" s="380"/>
      <c r="L29" s="380"/>
      <c r="M29" s="380"/>
      <c r="N29" s="380"/>
      <c r="O29" s="381"/>
      <c r="P29" s="382"/>
      <c r="Q29" s="383"/>
      <c r="R29" s="383"/>
      <c r="S29" s="383"/>
      <c r="T29" s="383"/>
      <c r="U29" s="384"/>
      <c r="V29" s="382"/>
      <c r="W29" s="383"/>
      <c r="X29" s="383"/>
      <c r="Y29" s="383"/>
      <c r="Z29" s="383"/>
      <c r="AA29" s="384"/>
      <c r="AB29" s="400"/>
      <c r="AC29" s="401"/>
      <c r="AD29" s="401"/>
      <c r="AE29" s="401"/>
      <c r="AF29" s="401"/>
      <c r="AG29" s="402"/>
      <c r="AH29" s="391"/>
      <c r="AI29" s="392"/>
      <c r="AJ29" s="392"/>
      <c r="AK29" s="392"/>
      <c r="AL29" s="392"/>
      <c r="AM29" s="393"/>
      <c r="AN29" s="8"/>
      <c r="AO29" s="443"/>
      <c r="AP29" s="444"/>
      <c r="AQ29" s="444"/>
      <c r="AR29" s="444"/>
      <c r="AS29" s="444"/>
      <c r="AT29" s="44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c r="A30" s="8"/>
      <c r="B30" s="417"/>
      <c r="C30" s="417"/>
      <c r="D30" s="418"/>
      <c r="E30" s="407" t="s">
        <v>634</v>
      </c>
      <c r="F30" s="408"/>
      <c r="G30" s="408"/>
      <c r="H30" s="408"/>
      <c r="I30" s="408"/>
      <c r="J30" s="376"/>
      <c r="K30" s="377"/>
      <c r="L30" s="377"/>
      <c r="M30" s="377"/>
      <c r="N30" s="377"/>
      <c r="O30" s="378"/>
      <c r="P30" s="386"/>
      <c r="Q30" s="386"/>
      <c r="R30" s="386"/>
      <c r="S30" s="386"/>
      <c r="T30" s="386"/>
      <c r="U30" s="387"/>
      <c r="V30" s="385"/>
      <c r="W30" s="386"/>
      <c r="X30" s="386"/>
      <c r="Y30" s="386"/>
      <c r="Z30" s="386"/>
      <c r="AA30" s="387"/>
      <c r="AB30" s="403"/>
      <c r="AC30" s="404"/>
      <c r="AD30" s="404"/>
      <c r="AE30" s="404"/>
      <c r="AF30" s="404"/>
      <c r="AG30" s="405"/>
      <c r="AH30" s="394"/>
      <c r="AI30" s="395"/>
      <c r="AJ30" s="395"/>
      <c r="AK30" s="395"/>
      <c r="AL30" s="395"/>
      <c r="AM30" s="396"/>
      <c r="AN30" s="8"/>
      <c r="AO30" s="446" t="s">
        <v>635</v>
      </c>
      <c r="AP30" s="447"/>
      <c r="AQ30" s="447"/>
      <c r="AR30" s="447"/>
      <c r="AS30" s="447"/>
      <c r="AT30" s="44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c r="A31" s="8"/>
      <c r="B31" s="417"/>
      <c r="C31" s="417"/>
      <c r="D31" s="418"/>
      <c r="E31" s="410"/>
      <c r="F31" s="411"/>
      <c r="G31" s="411"/>
      <c r="H31" s="411"/>
      <c r="I31" s="411"/>
      <c r="J31" s="370"/>
      <c r="K31" s="371"/>
      <c r="L31" s="371"/>
      <c r="M31" s="371"/>
      <c r="N31" s="371"/>
      <c r="O31" s="372"/>
      <c r="P31" s="380"/>
      <c r="Q31" s="380"/>
      <c r="R31" s="380"/>
      <c r="S31" s="380"/>
      <c r="T31" s="380"/>
      <c r="U31" s="381"/>
      <c r="V31" s="379"/>
      <c r="W31" s="380"/>
      <c r="X31" s="380"/>
      <c r="Y31" s="380"/>
      <c r="Z31" s="380"/>
      <c r="AA31" s="381"/>
      <c r="AB31" s="397"/>
      <c r="AC31" s="398"/>
      <c r="AD31" s="398"/>
      <c r="AE31" s="398"/>
      <c r="AF31" s="398"/>
      <c r="AG31" s="399"/>
      <c r="AH31" s="388"/>
      <c r="AI31" s="389"/>
      <c r="AJ31" s="389"/>
      <c r="AK31" s="389"/>
      <c r="AL31" s="389"/>
      <c r="AM31" s="390"/>
      <c r="AN31" s="8"/>
      <c r="AO31" s="449"/>
      <c r="AP31" s="450"/>
      <c r="AQ31" s="450"/>
      <c r="AR31" s="450"/>
      <c r="AS31" s="450"/>
      <c r="AT31" s="45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c r="A32" s="8"/>
      <c r="B32" s="417"/>
      <c r="C32" s="417"/>
      <c r="D32" s="418"/>
      <c r="E32" s="410"/>
      <c r="F32" s="411"/>
      <c r="G32" s="411"/>
      <c r="H32" s="411"/>
      <c r="I32" s="411"/>
      <c r="J32" s="370"/>
      <c r="K32" s="371"/>
      <c r="L32" s="371"/>
      <c r="M32" s="371"/>
      <c r="N32" s="371"/>
      <c r="O32" s="372"/>
      <c r="P32" s="380"/>
      <c r="Q32" s="380"/>
      <c r="R32" s="380"/>
      <c r="S32" s="380"/>
      <c r="T32" s="380"/>
      <c r="U32" s="381"/>
      <c r="V32" s="379"/>
      <c r="W32" s="380"/>
      <c r="X32" s="380"/>
      <c r="Y32" s="380"/>
      <c r="Z32" s="380"/>
      <c r="AA32" s="381"/>
      <c r="AB32" s="397"/>
      <c r="AC32" s="398"/>
      <c r="AD32" s="398"/>
      <c r="AE32" s="398"/>
      <c r="AF32" s="398"/>
      <c r="AG32" s="399"/>
      <c r="AH32" s="388"/>
      <c r="AI32" s="389"/>
      <c r="AJ32" s="389"/>
      <c r="AK32" s="389"/>
      <c r="AL32" s="389"/>
      <c r="AM32" s="390"/>
      <c r="AN32" s="8"/>
      <c r="AO32" s="449"/>
      <c r="AP32" s="450"/>
      <c r="AQ32" s="450"/>
      <c r="AR32" s="450"/>
      <c r="AS32" s="450"/>
      <c r="AT32" s="45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c r="A33" s="8"/>
      <c r="B33" s="417"/>
      <c r="C33" s="417"/>
      <c r="D33" s="418"/>
      <c r="E33" s="410"/>
      <c r="F33" s="411"/>
      <c r="G33" s="411"/>
      <c r="H33" s="411"/>
      <c r="I33" s="411"/>
      <c r="J33" s="370"/>
      <c r="K33" s="371"/>
      <c r="L33" s="371"/>
      <c r="M33" s="371"/>
      <c r="N33" s="371"/>
      <c r="O33" s="372"/>
      <c r="P33" s="380"/>
      <c r="Q33" s="380"/>
      <c r="R33" s="380"/>
      <c r="S33" s="380"/>
      <c r="T33" s="380"/>
      <c r="U33" s="381"/>
      <c r="V33" s="379"/>
      <c r="W33" s="380"/>
      <c r="X33" s="380"/>
      <c r="Y33" s="380"/>
      <c r="Z33" s="380"/>
      <c r="AA33" s="381"/>
      <c r="AB33" s="397"/>
      <c r="AC33" s="398"/>
      <c r="AD33" s="398"/>
      <c r="AE33" s="398"/>
      <c r="AF33" s="398"/>
      <c r="AG33" s="399"/>
      <c r="AH33" s="388"/>
      <c r="AI33" s="389"/>
      <c r="AJ33" s="389"/>
      <c r="AK33" s="389"/>
      <c r="AL33" s="389"/>
      <c r="AM33" s="390"/>
      <c r="AN33" s="8"/>
      <c r="AO33" s="449"/>
      <c r="AP33" s="450"/>
      <c r="AQ33" s="450"/>
      <c r="AR33" s="450"/>
      <c r="AS33" s="450"/>
      <c r="AT33" s="45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c r="A34" s="8"/>
      <c r="B34" s="417"/>
      <c r="C34" s="417"/>
      <c r="D34" s="418"/>
      <c r="E34" s="410"/>
      <c r="F34" s="411"/>
      <c r="G34" s="411"/>
      <c r="H34" s="411"/>
      <c r="I34" s="411"/>
      <c r="J34" s="370"/>
      <c r="K34" s="371"/>
      <c r="L34" s="371"/>
      <c r="M34" s="371"/>
      <c r="N34" s="371"/>
      <c r="O34" s="372"/>
      <c r="P34" s="380"/>
      <c r="Q34" s="380"/>
      <c r="R34" s="380"/>
      <c r="S34" s="380"/>
      <c r="T34" s="380"/>
      <c r="U34" s="381"/>
      <c r="V34" s="379"/>
      <c r="W34" s="380"/>
      <c r="X34" s="380"/>
      <c r="Y34" s="380"/>
      <c r="Z34" s="380"/>
      <c r="AA34" s="381"/>
      <c r="AB34" s="397"/>
      <c r="AC34" s="398"/>
      <c r="AD34" s="398"/>
      <c r="AE34" s="398"/>
      <c r="AF34" s="398"/>
      <c r="AG34" s="399"/>
      <c r="AH34" s="388"/>
      <c r="AI34" s="389"/>
      <c r="AJ34" s="389"/>
      <c r="AK34" s="389"/>
      <c r="AL34" s="389"/>
      <c r="AM34" s="390"/>
      <c r="AN34" s="8"/>
      <c r="AO34" s="449"/>
      <c r="AP34" s="450"/>
      <c r="AQ34" s="450"/>
      <c r="AR34" s="450"/>
      <c r="AS34" s="450"/>
      <c r="AT34" s="45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c r="A35" s="8"/>
      <c r="B35" s="417"/>
      <c r="C35" s="417"/>
      <c r="D35" s="418"/>
      <c r="E35" s="410"/>
      <c r="F35" s="411"/>
      <c r="G35" s="411"/>
      <c r="H35" s="411"/>
      <c r="I35" s="411"/>
      <c r="J35" s="370"/>
      <c r="K35" s="371"/>
      <c r="L35" s="371"/>
      <c r="M35" s="371"/>
      <c r="N35" s="371"/>
      <c r="O35" s="372"/>
      <c r="P35" s="380"/>
      <c r="Q35" s="380"/>
      <c r="R35" s="380"/>
      <c r="S35" s="380"/>
      <c r="T35" s="380"/>
      <c r="U35" s="381"/>
      <c r="V35" s="379"/>
      <c r="W35" s="380"/>
      <c r="X35" s="380"/>
      <c r="Y35" s="380"/>
      <c r="Z35" s="380"/>
      <c r="AA35" s="381"/>
      <c r="AB35" s="397"/>
      <c r="AC35" s="398"/>
      <c r="AD35" s="398"/>
      <c r="AE35" s="398"/>
      <c r="AF35" s="398"/>
      <c r="AG35" s="399"/>
      <c r="AH35" s="388"/>
      <c r="AI35" s="389"/>
      <c r="AJ35" s="389"/>
      <c r="AK35" s="389"/>
      <c r="AL35" s="389"/>
      <c r="AM35" s="390"/>
      <c r="AN35" s="8"/>
      <c r="AO35" s="449"/>
      <c r="AP35" s="450"/>
      <c r="AQ35" s="450"/>
      <c r="AR35" s="450"/>
      <c r="AS35" s="450"/>
      <c r="AT35" s="45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c r="A36" s="8"/>
      <c r="B36" s="417"/>
      <c r="C36" s="417"/>
      <c r="D36" s="418"/>
      <c r="E36" s="410"/>
      <c r="F36" s="411"/>
      <c r="G36" s="411"/>
      <c r="H36" s="411"/>
      <c r="I36" s="411"/>
      <c r="J36" s="370"/>
      <c r="K36" s="371"/>
      <c r="L36" s="371"/>
      <c r="M36" s="371"/>
      <c r="N36" s="371"/>
      <c r="O36" s="372"/>
      <c r="P36" s="380"/>
      <c r="Q36" s="380"/>
      <c r="R36" s="380"/>
      <c r="S36" s="380"/>
      <c r="T36" s="380"/>
      <c r="U36" s="381"/>
      <c r="V36" s="379"/>
      <c r="W36" s="380"/>
      <c r="X36" s="380"/>
      <c r="Y36" s="380"/>
      <c r="Z36" s="380"/>
      <c r="AA36" s="381"/>
      <c r="AB36" s="397"/>
      <c r="AC36" s="398"/>
      <c r="AD36" s="398"/>
      <c r="AE36" s="398"/>
      <c r="AF36" s="398"/>
      <c r="AG36" s="399"/>
      <c r="AH36" s="388"/>
      <c r="AI36" s="389"/>
      <c r="AJ36" s="389"/>
      <c r="AK36" s="389"/>
      <c r="AL36" s="389"/>
      <c r="AM36" s="390"/>
      <c r="AN36" s="8"/>
      <c r="AO36" s="449"/>
      <c r="AP36" s="450"/>
      <c r="AQ36" s="450"/>
      <c r="AR36" s="450"/>
      <c r="AS36" s="450"/>
      <c r="AT36" s="45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c r="A37" s="8"/>
      <c r="B37" s="417"/>
      <c r="C37" s="417"/>
      <c r="D37" s="418"/>
      <c r="E37" s="413"/>
      <c r="F37" s="414"/>
      <c r="G37" s="414"/>
      <c r="H37" s="414"/>
      <c r="I37" s="414"/>
      <c r="J37" s="373"/>
      <c r="K37" s="374"/>
      <c r="L37" s="374"/>
      <c r="M37" s="374"/>
      <c r="N37" s="374"/>
      <c r="O37" s="375"/>
      <c r="P37" s="383"/>
      <c r="Q37" s="383"/>
      <c r="R37" s="383"/>
      <c r="S37" s="383"/>
      <c r="T37" s="383"/>
      <c r="U37" s="384"/>
      <c r="V37" s="382"/>
      <c r="W37" s="383"/>
      <c r="X37" s="383"/>
      <c r="Y37" s="383"/>
      <c r="Z37" s="383"/>
      <c r="AA37" s="384"/>
      <c r="AB37" s="400"/>
      <c r="AC37" s="401"/>
      <c r="AD37" s="401"/>
      <c r="AE37" s="401"/>
      <c r="AF37" s="401"/>
      <c r="AG37" s="402"/>
      <c r="AH37" s="391"/>
      <c r="AI37" s="392"/>
      <c r="AJ37" s="392"/>
      <c r="AK37" s="392"/>
      <c r="AL37" s="392"/>
      <c r="AM37" s="393"/>
      <c r="AN37" s="8"/>
      <c r="AO37" s="452"/>
      <c r="AP37" s="453"/>
      <c r="AQ37" s="453"/>
      <c r="AR37" s="453"/>
      <c r="AS37" s="453"/>
      <c r="AT37" s="45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c r="A38" s="8"/>
      <c r="B38" s="417"/>
      <c r="C38" s="417"/>
      <c r="D38" s="418"/>
      <c r="E38" s="407" t="s">
        <v>636</v>
      </c>
      <c r="F38" s="408"/>
      <c r="G38" s="408"/>
      <c r="H38" s="408"/>
      <c r="I38" s="409"/>
      <c r="J38" s="376"/>
      <c r="K38" s="377"/>
      <c r="L38" s="377"/>
      <c r="M38" s="377"/>
      <c r="N38" s="377"/>
      <c r="O38" s="378"/>
      <c r="P38" s="376"/>
      <c r="Q38" s="377"/>
      <c r="R38" s="377"/>
      <c r="S38" s="377"/>
      <c r="T38" s="377"/>
      <c r="U38" s="378"/>
      <c r="V38" s="385"/>
      <c r="W38" s="386"/>
      <c r="X38" s="386"/>
      <c r="Y38" s="386"/>
      <c r="Z38" s="386"/>
      <c r="AA38" s="387"/>
      <c r="AB38" s="403"/>
      <c r="AC38" s="404"/>
      <c r="AD38" s="404"/>
      <c r="AE38" s="404"/>
      <c r="AF38" s="404"/>
      <c r="AG38" s="405"/>
      <c r="AH38" s="394"/>
      <c r="AI38" s="395"/>
      <c r="AJ38" s="395"/>
      <c r="AK38" s="395"/>
      <c r="AL38" s="395"/>
      <c r="AM38" s="396"/>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c r="A39" s="8"/>
      <c r="B39" s="417"/>
      <c r="C39" s="417"/>
      <c r="D39" s="418"/>
      <c r="E39" s="410"/>
      <c r="F39" s="411"/>
      <c r="G39" s="411"/>
      <c r="H39" s="411"/>
      <c r="I39" s="412"/>
      <c r="J39" s="370"/>
      <c r="K39" s="371"/>
      <c r="L39" s="371"/>
      <c r="M39" s="371"/>
      <c r="N39" s="371"/>
      <c r="O39" s="372"/>
      <c r="P39" s="370"/>
      <c r="Q39" s="371"/>
      <c r="R39" s="371"/>
      <c r="S39" s="371"/>
      <c r="T39" s="371"/>
      <c r="U39" s="372"/>
      <c r="V39" s="379"/>
      <c r="W39" s="380"/>
      <c r="X39" s="380"/>
      <c r="Y39" s="380"/>
      <c r="Z39" s="380"/>
      <c r="AA39" s="381"/>
      <c r="AB39" s="397"/>
      <c r="AC39" s="398"/>
      <c r="AD39" s="398"/>
      <c r="AE39" s="398"/>
      <c r="AF39" s="398"/>
      <c r="AG39" s="399"/>
      <c r="AH39" s="388"/>
      <c r="AI39" s="389"/>
      <c r="AJ39" s="389"/>
      <c r="AK39" s="389"/>
      <c r="AL39" s="389"/>
      <c r="AM39" s="390"/>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c r="A40" s="8"/>
      <c r="B40" s="417"/>
      <c r="C40" s="417"/>
      <c r="D40" s="418"/>
      <c r="E40" s="410"/>
      <c r="F40" s="411"/>
      <c r="G40" s="411"/>
      <c r="H40" s="411"/>
      <c r="I40" s="412"/>
      <c r="J40" s="370"/>
      <c r="K40" s="371"/>
      <c r="L40" s="371"/>
      <c r="M40" s="371"/>
      <c r="N40" s="371"/>
      <c r="O40" s="372"/>
      <c r="P40" s="370"/>
      <c r="Q40" s="371"/>
      <c r="R40" s="371"/>
      <c r="S40" s="371"/>
      <c r="T40" s="371"/>
      <c r="U40" s="372"/>
      <c r="V40" s="379"/>
      <c r="W40" s="380"/>
      <c r="X40" s="380"/>
      <c r="Y40" s="380"/>
      <c r="Z40" s="380"/>
      <c r="AA40" s="381"/>
      <c r="AB40" s="397"/>
      <c r="AC40" s="398"/>
      <c r="AD40" s="398"/>
      <c r="AE40" s="398"/>
      <c r="AF40" s="398"/>
      <c r="AG40" s="399"/>
      <c r="AH40" s="388"/>
      <c r="AI40" s="389"/>
      <c r="AJ40" s="389"/>
      <c r="AK40" s="389"/>
      <c r="AL40" s="389"/>
      <c r="AM40" s="390"/>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c r="A41" s="8"/>
      <c r="B41" s="417"/>
      <c r="C41" s="417"/>
      <c r="D41" s="418"/>
      <c r="E41" s="410"/>
      <c r="F41" s="411"/>
      <c r="G41" s="411"/>
      <c r="H41" s="411"/>
      <c r="I41" s="412"/>
      <c r="J41" s="370"/>
      <c r="K41" s="371"/>
      <c r="L41" s="371"/>
      <c r="M41" s="371"/>
      <c r="N41" s="371"/>
      <c r="O41" s="372"/>
      <c r="P41" s="370"/>
      <c r="Q41" s="371"/>
      <c r="R41" s="371"/>
      <c r="S41" s="371"/>
      <c r="T41" s="371"/>
      <c r="U41" s="372"/>
      <c r="V41" s="379"/>
      <c r="W41" s="380"/>
      <c r="X41" s="380"/>
      <c r="Y41" s="380"/>
      <c r="Z41" s="380"/>
      <c r="AA41" s="381"/>
      <c r="AB41" s="397"/>
      <c r="AC41" s="398"/>
      <c r="AD41" s="398"/>
      <c r="AE41" s="398"/>
      <c r="AF41" s="398"/>
      <c r="AG41" s="399"/>
      <c r="AH41" s="388"/>
      <c r="AI41" s="389"/>
      <c r="AJ41" s="389"/>
      <c r="AK41" s="389"/>
      <c r="AL41" s="389"/>
      <c r="AM41" s="390"/>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c r="A42" s="8"/>
      <c r="B42" s="417"/>
      <c r="C42" s="417"/>
      <c r="D42" s="418"/>
      <c r="E42" s="410"/>
      <c r="F42" s="411"/>
      <c r="G42" s="411"/>
      <c r="H42" s="411"/>
      <c r="I42" s="412"/>
      <c r="J42" s="370"/>
      <c r="K42" s="371"/>
      <c r="L42" s="371"/>
      <c r="M42" s="371"/>
      <c r="N42" s="371"/>
      <c r="O42" s="372"/>
      <c r="P42" s="370"/>
      <c r="Q42" s="371"/>
      <c r="R42" s="371"/>
      <c r="S42" s="371"/>
      <c r="T42" s="371"/>
      <c r="U42" s="372"/>
      <c r="V42" s="379"/>
      <c r="W42" s="380"/>
      <c r="X42" s="380"/>
      <c r="Y42" s="380"/>
      <c r="Z42" s="380"/>
      <c r="AA42" s="381"/>
      <c r="AB42" s="397"/>
      <c r="AC42" s="398"/>
      <c r="AD42" s="398"/>
      <c r="AE42" s="398"/>
      <c r="AF42" s="398"/>
      <c r="AG42" s="399"/>
      <c r="AH42" s="388"/>
      <c r="AI42" s="389"/>
      <c r="AJ42" s="389"/>
      <c r="AK42" s="389"/>
      <c r="AL42" s="389"/>
      <c r="AM42" s="390"/>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c r="A43" s="8"/>
      <c r="B43" s="417"/>
      <c r="C43" s="417"/>
      <c r="D43" s="418"/>
      <c r="E43" s="410"/>
      <c r="F43" s="411"/>
      <c r="G43" s="411"/>
      <c r="H43" s="411"/>
      <c r="I43" s="412"/>
      <c r="J43" s="370"/>
      <c r="K43" s="371"/>
      <c r="L43" s="371"/>
      <c r="M43" s="371"/>
      <c r="N43" s="371"/>
      <c r="O43" s="372"/>
      <c r="P43" s="370"/>
      <c r="Q43" s="371"/>
      <c r="R43" s="371"/>
      <c r="S43" s="371"/>
      <c r="T43" s="371"/>
      <c r="U43" s="372"/>
      <c r="V43" s="379"/>
      <c r="W43" s="380"/>
      <c r="X43" s="380"/>
      <c r="Y43" s="380"/>
      <c r="Z43" s="380"/>
      <c r="AA43" s="381"/>
      <c r="AB43" s="397"/>
      <c r="AC43" s="398"/>
      <c r="AD43" s="398"/>
      <c r="AE43" s="398"/>
      <c r="AF43" s="398"/>
      <c r="AG43" s="399"/>
      <c r="AH43" s="388"/>
      <c r="AI43" s="389"/>
      <c r="AJ43" s="389"/>
      <c r="AK43" s="389"/>
      <c r="AL43" s="389"/>
      <c r="AM43" s="390"/>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c r="A44" s="8"/>
      <c r="B44" s="417"/>
      <c r="C44" s="417"/>
      <c r="D44" s="418"/>
      <c r="E44" s="410"/>
      <c r="F44" s="411"/>
      <c r="G44" s="411"/>
      <c r="H44" s="411"/>
      <c r="I44" s="412"/>
      <c r="J44" s="370"/>
      <c r="K44" s="371"/>
      <c r="L44" s="371"/>
      <c r="M44" s="371"/>
      <c r="N44" s="371"/>
      <c r="O44" s="372"/>
      <c r="P44" s="370"/>
      <c r="Q44" s="371"/>
      <c r="R44" s="371"/>
      <c r="S44" s="371"/>
      <c r="T44" s="371"/>
      <c r="U44" s="372"/>
      <c r="V44" s="379"/>
      <c r="W44" s="380"/>
      <c r="X44" s="380"/>
      <c r="Y44" s="380"/>
      <c r="Z44" s="380"/>
      <c r="AA44" s="381"/>
      <c r="AB44" s="397"/>
      <c r="AC44" s="398"/>
      <c r="AD44" s="398"/>
      <c r="AE44" s="398"/>
      <c r="AF44" s="398"/>
      <c r="AG44" s="399"/>
      <c r="AH44" s="388"/>
      <c r="AI44" s="389"/>
      <c r="AJ44" s="389"/>
      <c r="AK44" s="389"/>
      <c r="AL44" s="389"/>
      <c r="AM44" s="390"/>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c r="A45" s="8"/>
      <c r="B45" s="417"/>
      <c r="C45" s="417"/>
      <c r="D45" s="418"/>
      <c r="E45" s="413"/>
      <c r="F45" s="414"/>
      <c r="G45" s="414"/>
      <c r="H45" s="414"/>
      <c r="I45" s="415"/>
      <c r="J45" s="373"/>
      <c r="K45" s="374"/>
      <c r="L45" s="374"/>
      <c r="M45" s="374"/>
      <c r="N45" s="374"/>
      <c r="O45" s="375"/>
      <c r="P45" s="373"/>
      <c r="Q45" s="374"/>
      <c r="R45" s="374"/>
      <c r="S45" s="374"/>
      <c r="T45" s="374"/>
      <c r="U45" s="375"/>
      <c r="V45" s="382"/>
      <c r="W45" s="383"/>
      <c r="X45" s="383"/>
      <c r="Y45" s="383"/>
      <c r="Z45" s="383"/>
      <c r="AA45" s="384"/>
      <c r="AB45" s="400"/>
      <c r="AC45" s="401"/>
      <c r="AD45" s="401"/>
      <c r="AE45" s="401"/>
      <c r="AF45" s="401"/>
      <c r="AG45" s="402"/>
      <c r="AH45" s="391"/>
      <c r="AI45" s="392"/>
      <c r="AJ45" s="392"/>
      <c r="AK45" s="392"/>
      <c r="AL45" s="392"/>
      <c r="AM45" s="393"/>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c r="A46" s="8"/>
      <c r="B46" s="8"/>
      <c r="C46" s="8"/>
      <c r="D46" s="8"/>
      <c r="E46" s="8"/>
      <c r="F46" s="8"/>
      <c r="G46" s="8"/>
      <c r="H46" s="8"/>
      <c r="I46" s="8"/>
      <c r="J46" s="407" t="s">
        <v>637</v>
      </c>
      <c r="K46" s="408"/>
      <c r="L46" s="408"/>
      <c r="M46" s="408"/>
      <c r="N46" s="408"/>
      <c r="O46" s="409"/>
      <c r="P46" s="407" t="s">
        <v>638</v>
      </c>
      <c r="Q46" s="408"/>
      <c r="R46" s="408"/>
      <c r="S46" s="408"/>
      <c r="T46" s="408"/>
      <c r="U46" s="409"/>
      <c r="V46" s="407" t="s">
        <v>639</v>
      </c>
      <c r="W46" s="408"/>
      <c r="X46" s="408"/>
      <c r="Y46" s="408"/>
      <c r="Z46" s="408"/>
      <c r="AA46" s="409"/>
      <c r="AB46" s="407" t="s">
        <v>640</v>
      </c>
      <c r="AC46" s="416"/>
      <c r="AD46" s="408"/>
      <c r="AE46" s="408"/>
      <c r="AF46" s="408"/>
      <c r="AG46" s="409"/>
      <c r="AH46" s="407" t="s">
        <v>641</v>
      </c>
      <c r="AI46" s="408"/>
      <c r="AJ46" s="408"/>
      <c r="AK46" s="408"/>
      <c r="AL46" s="408"/>
      <c r="AM46" s="40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c r="A47" s="8"/>
      <c r="B47" s="8"/>
      <c r="C47" s="8"/>
      <c r="D47" s="8"/>
      <c r="E47" s="8"/>
      <c r="F47" s="8"/>
      <c r="G47" s="8"/>
      <c r="H47" s="8"/>
      <c r="I47" s="8"/>
      <c r="J47" s="410"/>
      <c r="K47" s="411"/>
      <c r="L47" s="411"/>
      <c r="M47" s="411"/>
      <c r="N47" s="411"/>
      <c r="O47" s="412"/>
      <c r="P47" s="410"/>
      <c r="Q47" s="411"/>
      <c r="R47" s="411"/>
      <c r="S47" s="411"/>
      <c r="T47" s="411"/>
      <c r="U47" s="412"/>
      <c r="V47" s="410"/>
      <c r="W47" s="411"/>
      <c r="X47" s="411"/>
      <c r="Y47" s="411"/>
      <c r="Z47" s="411"/>
      <c r="AA47" s="412"/>
      <c r="AB47" s="410"/>
      <c r="AC47" s="411"/>
      <c r="AD47" s="411"/>
      <c r="AE47" s="411"/>
      <c r="AF47" s="411"/>
      <c r="AG47" s="412"/>
      <c r="AH47" s="410"/>
      <c r="AI47" s="411"/>
      <c r="AJ47" s="411"/>
      <c r="AK47" s="411"/>
      <c r="AL47" s="411"/>
      <c r="AM47" s="41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c r="A48" s="8"/>
      <c r="B48" s="8"/>
      <c r="C48" s="8"/>
      <c r="D48" s="8"/>
      <c r="E48" s="8"/>
      <c r="F48" s="8"/>
      <c r="G48" s="8"/>
      <c r="H48" s="8"/>
      <c r="I48" s="8"/>
      <c r="J48" s="410"/>
      <c r="K48" s="411"/>
      <c r="L48" s="411"/>
      <c r="M48" s="411"/>
      <c r="N48" s="411"/>
      <c r="O48" s="412"/>
      <c r="P48" s="410"/>
      <c r="Q48" s="411"/>
      <c r="R48" s="411"/>
      <c r="S48" s="411"/>
      <c r="T48" s="411"/>
      <c r="U48" s="412"/>
      <c r="V48" s="410"/>
      <c r="W48" s="411"/>
      <c r="X48" s="411"/>
      <c r="Y48" s="411"/>
      <c r="Z48" s="411"/>
      <c r="AA48" s="412"/>
      <c r="AB48" s="410"/>
      <c r="AC48" s="411"/>
      <c r="AD48" s="411"/>
      <c r="AE48" s="411"/>
      <c r="AF48" s="411"/>
      <c r="AG48" s="412"/>
      <c r="AH48" s="410"/>
      <c r="AI48" s="411"/>
      <c r="AJ48" s="411"/>
      <c r="AK48" s="411"/>
      <c r="AL48" s="411"/>
      <c r="AM48" s="41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c r="A49" s="8"/>
      <c r="B49" s="8"/>
      <c r="C49" s="8"/>
      <c r="D49" s="8"/>
      <c r="E49" s="8"/>
      <c r="F49" s="8"/>
      <c r="G49" s="8"/>
      <c r="H49" s="8"/>
      <c r="I49" s="8"/>
      <c r="J49" s="410"/>
      <c r="K49" s="411"/>
      <c r="L49" s="411"/>
      <c r="M49" s="411"/>
      <c r="N49" s="411"/>
      <c r="O49" s="412"/>
      <c r="P49" s="410"/>
      <c r="Q49" s="411"/>
      <c r="R49" s="411"/>
      <c r="S49" s="411"/>
      <c r="T49" s="411"/>
      <c r="U49" s="412"/>
      <c r="V49" s="410"/>
      <c r="W49" s="411"/>
      <c r="X49" s="411"/>
      <c r="Y49" s="411"/>
      <c r="Z49" s="411"/>
      <c r="AA49" s="412"/>
      <c r="AB49" s="410"/>
      <c r="AC49" s="411"/>
      <c r="AD49" s="411"/>
      <c r="AE49" s="411"/>
      <c r="AF49" s="411"/>
      <c r="AG49" s="412"/>
      <c r="AH49" s="410"/>
      <c r="AI49" s="411"/>
      <c r="AJ49" s="411"/>
      <c r="AK49" s="411"/>
      <c r="AL49" s="411"/>
      <c r="AM49" s="41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c r="A50" s="8"/>
      <c r="B50" s="8"/>
      <c r="C50" s="8"/>
      <c r="D50" s="8"/>
      <c r="E50" s="8"/>
      <c r="F50" s="8"/>
      <c r="G50" s="8"/>
      <c r="H50" s="8"/>
      <c r="I50" s="8"/>
      <c r="J50" s="410"/>
      <c r="K50" s="411"/>
      <c r="L50" s="411"/>
      <c r="M50" s="411"/>
      <c r="N50" s="411"/>
      <c r="O50" s="412"/>
      <c r="P50" s="410"/>
      <c r="Q50" s="411"/>
      <c r="R50" s="411"/>
      <c r="S50" s="411"/>
      <c r="T50" s="411"/>
      <c r="U50" s="412"/>
      <c r="V50" s="410"/>
      <c r="W50" s="411"/>
      <c r="X50" s="411"/>
      <c r="Y50" s="411"/>
      <c r="Z50" s="411"/>
      <c r="AA50" s="412"/>
      <c r="AB50" s="410"/>
      <c r="AC50" s="411"/>
      <c r="AD50" s="411"/>
      <c r="AE50" s="411"/>
      <c r="AF50" s="411"/>
      <c r="AG50" s="412"/>
      <c r="AH50" s="410"/>
      <c r="AI50" s="411"/>
      <c r="AJ50" s="411"/>
      <c r="AK50" s="411"/>
      <c r="AL50" s="411"/>
      <c r="AM50" s="41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c r="A51" s="8"/>
      <c r="B51" s="8"/>
      <c r="C51" s="8"/>
      <c r="D51" s="8"/>
      <c r="E51" s="8"/>
      <c r="F51" s="8"/>
      <c r="G51" s="8"/>
      <c r="H51" s="8"/>
      <c r="I51" s="8"/>
      <c r="J51" s="413"/>
      <c r="K51" s="414"/>
      <c r="L51" s="414"/>
      <c r="M51" s="414"/>
      <c r="N51" s="414"/>
      <c r="O51" s="415"/>
      <c r="P51" s="413"/>
      <c r="Q51" s="414"/>
      <c r="R51" s="414"/>
      <c r="S51" s="414"/>
      <c r="T51" s="414"/>
      <c r="U51" s="415"/>
      <c r="V51" s="413"/>
      <c r="W51" s="414"/>
      <c r="X51" s="414"/>
      <c r="Y51" s="414"/>
      <c r="Z51" s="414"/>
      <c r="AA51" s="415"/>
      <c r="AB51" s="413"/>
      <c r="AC51" s="414"/>
      <c r="AD51" s="414"/>
      <c r="AE51" s="414"/>
      <c r="AF51" s="414"/>
      <c r="AG51" s="415"/>
      <c r="AH51" s="413"/>
      <c r="AI51" s="414"/>
      <c r="AJ51" s="414"/>
      <c r="AK51" s="414"/>
      <c r="AL51" s="414"/>
      <c r="AM51" s="41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c r="B137" s="8"/>
      <c r="C137" s="8"/>
      <c r="D137" s="8"/>
      <c r="E137" s="8"/>
      <c r="F137" s="8"/>
      <c r="G137" s="8"/>
      <c r="H137" s="8"/>
      <c r="I137" s="8"/>
    </row>
    <row r="138" spans="2:63">
      <c r="B138" s="8"/>
      <c r="C138" s="8"/>
      <c r="D138" s="8"/>
      <c r="E138" s="8"/>
      <c r="F138" s="8"/>
      <c r="G138" s="8"/>
      <c r="H138" s="8"/>
      <c r="I138" s="8"/>
    </row>
    <row r="139" spans="2:63">
      <c r="B139" s="8"/>
      <c r="C139" s="8"/>
      <c r="D139" s="8"/>
      <c r="E139" s="8"/>
      <c r="F139" s="8"/>
      <c r="G139" s="8"/>
      <c r="H139" s="8"/>
      <c r="I139" s="8"/>
    </row>
    <row r="140" spans="2:6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6" sqref="C6"/>
    </sheetView>
  </sheetViews>
  <sheetFormatPr defaultColWidth="11.42578125" defaultRowHeight="15"/>
  <cols>
    <col min="2" max="2" width="24.140625" customWidth="1"/>
    <col min="3" max="3" width="70.140625" customWidth="1"/>
    <col min="4" max="4" width="29.85546875" customWidth="1"/>
  </cols>
  <sheetData>
    <row r="1" spans="1:37" ht="23.25">
      <c r="A1" s="8"/>
      <c r="B1" s="455" t="s">
        <v>642</v>
      </c>
      <c r="C1" s="455"/>
      <c r="D1" s="455"/>
      <c r="E1" s="8"/>
      <c r="F1" s="8"/>
      <c r="G1" s="8"/>
      <c r="H1" s="8"/>
      <c r="I1" s="8"/>
      <c r="J1" s="8"/>
      <c r="K1" s="8"/>
      <c r="L1" s="8"/>
      <c r="M1" s="8"/>
      <c r="N1" s="8"/>
      <c r="O1" s="8"/>
      <c r="P1" s="8"/>
      <c r="Q1" s="8"/>
      <c r="R1" s="8"/>
      <c r="S1" s="8"/>
      <c r="T1" s="8"/>
      <c r="U1" s="8"/>
      <c r="V1" s="8"/>
      <c r="W1" s="8"/>
      <c r="X1" s="8"/>
      <c r="Y1" s="8"/>
      <c r="Z1" s="8"/>
      <c r="AA1" s="8"/>
      <c r="AB1" s="8"/>
      <c r="AC1" s="8"/>
      <c r="AD1" s="8"/>
      <c r="AE1" s="8"/>
    </row>
    <row r="2" spans="1:37">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c r="A3" s="8"/>
      <c r="B3" s="3"/>
      <c r="C3" s="46" t="s">
        <v>643</v>
      </c>
      <c r="D3" s="46" t="s">
        <v>303</v>
      </c>
      <c r="E3" s="8"/>
      <c r="F3" s="8"/>
      <c r="G3" s="8"/>
      <c r="H3" s="8"/>
      <c r="I3" s="8"/>
      <c r="J3" s="8"/>
      <c r="K3" s="8"/>
      <c r="L3" s="8"/>
      <c r="M3" s="8"/>
      <c r="N3" s="8"/>
      <c r="O3" s="8"/>
      <c r="P3" s="8"/>
      <c r="Q3" s="8"/>
      <c r="R3" s="8"/>
      <c r="S3" s="8"/>
      <c r="T3" s="8"/>
      <c r="U3" s="8"/>
      <c r="V3" s="8"/>
      <c r="W3" s="8"/>
      <c r="X3" s="8"/>
      <c r="Y3" s="8"/>
      <c r="Z3" s="8"/>
      <c r="AA3" s="8"/>
      <c r="AB3" s="8"/>
      <c r="AC3" s="8"/>
      <c r="AD3" s="8"/>
      <c r="AE3" s="8"/>
    </row>
    <row r="4" spans="1:37" ht="51">
      <c r="A4" s="8"/>
      <c r="B4" s="49" t="s">
        <v>305</v>
      </c>
      <c r="C4" s="47" t="s">
        <v>644</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c r="A5" s="8"/>
      <c r="B5" s="50" t="s">
        <v>173</v>
      </c>
      <c r="C5" s="47" t="s">
        <v>645</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c r="A6" s="8"/>
      <c r="B6" s="51" t="s">
        <v>127</v>
      </c>
      <c r="C6" s="47" t="s">
        <v>646</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c r="A7" s="8"/>
      <c r="B7" s="52" t="s">
        <v>330</v>
      </c>
      <c r="C7" s="47" t="s">
        <v>647</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c r="A8" s="8"/>
      <c r="B8" s="53" t="s">
        <v>648</v>
      </c>
      <c r="C8" s="47" t="s">
        <v>649</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c r="A35" s="8"/>
    </row>
    <row r="36" spans="1:31">
      <c r="A36" s="8"/>
    </row>
    <row r="37" spans="1:31">
      <c r="A37" s="8"/>
    </row>
    <row r="38" spans="1:31">
      <c r="A38" s="8"/>
    </row>
    <row r="39" spans="1:31">
      <c r="A39" s="8"/>
    </row>
    <row r="40" spans="1:31">
      <c r="A40" s="8"/>
    </row>
    <row r="41" spans="1:31">
      <c r="A41" s="8"/>
    </row>
    <row r="42" spans="1:31">
      <c r="A42" s="8"/>
    </row>
    <row r="43" spans="1:31">
      <c r="A43" s="8"/>
    </row>
    <row r="44" spans="1:31">
      <c r="A44" s="8"/>
    </row>
    <row r="45" spans="1:31">
      <c r="A45" s="8"/>
    </row>
    <row r="46" spans="1:31">
      <c r="A46" s="8"/>
    </row>
    <row r="47" spans="1:31">
      <c r="A47" s="8"/>
    </row>
    <row r="48" spans="1:31">
      <c r="A48" s="8"/>
    </row>
    <row r="49" spans="1:1">
      <c r="A49" s="8"/>
    </row>
    <row r="50" spans="1:1">
      <c r="A50" s="8"/>
    </row>
    <row r="51" spans="1:1">
      <c r="A51" s="8"/>
    </row>
    <row r="52" spans="1:1">
      <c r="A52" s="8"/>
    </row>
    <row r="53" spans="1:1">
      <c r="A53" s="8"/>
    </row>
    <row r="54" spans="1:1">
      <c r="A54" s="8"/>
    </row>
    <row r="55" spans="1:1">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defaultColWidth="14.42578125" defaultRowHeight="12.75"/>
  <cols>
    <col min="1" max="2" width="14.42578125" style="10"/>
    <col min="3" max="3" width="17" style="10" customWidth="1"/>
    <col min="4" max="4" width="14.42578125" style="10"/>
    <col min="5" max="5" width="46" style="10" customWidth="1"/>
    <col min="6" max="16384" width="14.42578125" style="10"/>
  </cols>
  <sheetData>
    <row r="1" spans="2:6" ht="24" customHeight="1" thickBot="1">
      <c r="B1" s="456" t="s">
        <v>650</v>
      </c>
      <c r="C1" s="457"/>
      <c r="D1" s="457"/>
      <c r="E1" s="457"/>
      <c r="F1" s="458"/>
    </row>
    <row r="2" spans="2:6" ht="16.5" thickBot="1">
      <c r="B2" s="11"/>
      <c r="C2" s="11"/>
      <c r="D2" s="11"/>
      <c r="E2" s="11"/>
      <c r="F2" s="11"/>
    </row>
    <row r="3" spans="2:6" ht="16.5" thickBot="1">
      <c r="B3" s="460" t="s">
        <v>651</v>
      </c>
      <c r="C3" s="461"/>
      <c r="D3" s="461"/>
      <c r="E3" s="44" t="s">
        <v>652</v>
      </c>
      <c r="F3" s="45" t="s">
        <v>653</v>
      </c>
    </row>
    <row r="4" spans="2:6" ht="31.5">
      <c r="B4" s="462" t="s">
        <v>654</v>
      </c>
      <c r="C4" s="464" t="s">
        <v>111</v>
      </c>
      <c r="D4" s="12" t="s">
        <v>144</v>
      </c>
      <c r="E4" s="13" t="s">
        <v>655</v>
      </c>
      <c r="F4" s="14">
        <v>0.25</v>
      </c>
    </row>
    <row r="5" spans="2:6" ht="47.25">
      <c r="B5" s="463"/>
      <c r="C5" s="465"/>
      <c r="D5" s="15" t="s">
        <v>159</v>
      </c>
      <c r="E5" s="16" t="s">
        <v>656</v>
      </c>
      <c r="F5" s="17">
        <v>0.15</v>
      </c>
    </row>
    <row r="6" spans="2:6" ht="47.25">
      <c r="B6" s="463"/>
      <c r="C6" s="465"/>
      <c r="D6" s="15" t="s">
        <v>130</v>
      </c>
      <c r="E6" s="16" t="s">
        <v>657</v>
      </c>
      <c r="F6" s="17">
        <v>0.1</v>
      </c>
    </row>
    <row r="7" spans="2:6" ht="15.75" hidden="1">
      <c r="B7" s="463"/>
      <c r="C7" s="15"/>
      <c r="D7" s="15" t="s">
        <v>64</v>
      </c>
      <c r="E7" s="16"/>
      <c r="F7" s="17"/>
    </row>
    <row r="8" spans="2:6" ht="63">
      <c r="B8" s="463"/>
      <c r="C8" s="465" t="s">
        <v>112</v>
      </c>
      <c r="D8" s="15" t="s">
        <v>483</v>
      </c>
      <c r="E8" s="16" t="s">
        <v>658</v>
      </c>
      <c r="F8" s="17">
        <v>0.25</v>
      </c>
    </row>
    <row r="9" spans="2:6" ht="31.5">
      <c r="B9" s="463"/>
      <c r="C9" s="465"/>
      <c r="D9" s="15" t="s">
        <v>131</v>
      </c>
      <c r="E9" s="16" t="s">
        <v>659</v>
      </c>
      <c r="F9" s="17">
        <v>0.15</v>
      </c>
    </row>
    <row r="10" spans="2:6" ht="15.75" hidden="1">
      <c r="B10" s="29"/>
      <c r="C10" s="15"/>
      <c r="D10" s="15" t="s">
        <v>64</v>
      </c>
      <c r="E10" s="16"/>
      <c r="F10" s="17"/>
    </row>
    <row r="11" spans="2:6" ht="47.25">
      <c r="B11" s="463" t="s">
        <v>660</v>
      </c>
      <c r="C11" s="465" t="s">
        <v>114</v>
      </c>
      <c r="D11" s="15" t="s">
        <v>132</v>
      </c>
      <c r="E11" s="16" t="s">
        <v>661</v>
      </c>
      <c r="F11" s="18" t="s">
        <v>662</v>
      </c>
    </row>
    <row r="12" spans="2:6" ht="63">
      <c r="B12" s="463"/>
      <c r="C12" s="465"/>
      <c r="D12" s="15" t="s">
        <v>145</v>
      </c>
      <c r="E12" s="16" t="s">
        <v>663</v>
      </c>
      <c r="F12" s="18" t="s">
        <v>662</v>
      </c>
    </row>
    <row r="13" spans="2:6" ht="15.75">
      <c r="B13" s="463"/>
      <c r="C13" s="15"/>
      <c r="D13" s="15" t="s">
        <v>64</v>
      </c>
      <c r="E13" s="16"/>
      <c r="F13" s="18"/>
    </row>
    <row r="14" spans="2:6" ht="47.25">
      <c r="B14" s="463"/>
      <c r="C14" s="465" t="s">
        <v>115</v>
      </c>
      <c r="D14" s="15" t="s">
        <v>152</v>
      </c>
      <c r="E14" s="16" t="s">
        <v>664</v>
      </c>
      <c r="F14" s="18" t="s">
        <v>662</v>
      </c>
    </row>
    <row r="15" spans="2:6" ht="47.25">
      <c r="B15" s="463"/>
      <c r="C15" s="465"/>
      <c r="D15" s="15" t="s">
        <v>133</v>
      </c>
      <c r="E15" s="16" t="s">
        <v>665</v>
      </c>
      <c r="F15" s="18" t="s">
        <v>662</v>
      </c>
    </row>
    <row r="16" spans="2:6" ht="15.75" hidden="1">
      <c r="B16" s="463"/>
      <c r="C16" s="15"/>
      <c r="D16" s="15" t="s">
        <v>64</v>
      </c>
      <c r="E16" s="16"/>
      <c r="F16" s="18"/>
    </row>
    <row r="17" spans="2:6" ht="31.5">
      <c r="B17" s="463"/>
      <c r="C17" s="465" t="s">
        <v>116</v>
      </c>
      <c r="D17" s="15" t="s">
        <v>134</v>
      </c>
      <c r="E17" s="16" t="s">
        <v>666</v>
      </c>
      <c r="F17" s="18" t="s">
        <v>662</v>
      </c>
    </row>
    <row r="18" spans="2:6" ht="32.25" thickBot="1">
      <c r="B18" s="466"/>
      <c r="C18" s="467"/>
      <c r="D18" s="19" t="s">
        <v>484</v>
      </c>
      <c r="E18" s="20" t="s">
        <v>667</v>
      </c>
      <c r="F18" s="21" t="s">
        <v>662</v>
      </c>
    </row>
    <row r="19" spans="2:6" ht="15.75" hidden="1">
      <c r="B19" s="56"/>
      <c r="C19" s="56"/>
      <c r="D19" s="15" t="s">
        <v>64</v>
      </c>
      <c r="E19" s="57"/>
      <c r="F19" s="58"/>
    </row>
    <row r="20" spans="2:6" ht="49.7" customHeight="1">
      <c r="B20" s="459" t="s">
        <v>668</v>
      </c>
      <c r="C20" s="459"/>
      <c r="D20" s="459"/>
      <c r="E20" s="459"/>
      <c r="F20" s="459"/>
    </row>
    <row r="21" spans="2:6" ht="27" customHeight="1">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zoomScalePageLayoutView="70" workbookViewId="0">
      <selection activeCell="B16" sqref="B16:B21"/>
    </sheetView>
  </sheetViews>
  <sheetFormatPr defaultColWidth="11.42578125" defaultRowHeight="15"/>
  <cols>
    <col min="2" max="2" width="40.42578125" customWidth="1"/>
    <col min="3" max="3" width="159.42578125" customWidth="1"/>
    <col min="4" max="5" width="47" customWidth="1"/>
    <col min="6" max="6" width="135" bestFit="1" customWidth="1"/>
    <col min="7" max="7" width="144.42578125" bestFit="1" customWidth="1"/>
  </cols>
  <sheetData>
    <row r="1" spans="1:23" ht="33.75">
      <c r="A1" s="8"/>
      <c r="B1" s="469" t="s">
        <v>669</v>
      </c>
      <c r="C1" s="469"/>
      <c r="D1" s="28"/>
      <c r="E1" s="28"/>
      <c r="F1" s="30"/>
      <c r="G1" s="8"/>
      <c r="H1" s="8"/>
      <c r="I1" s="8"/>
      <c r="J1" s="8"/>
      <c r="K1" s="8"/>
      <c r="L1" s="8"/>
      <c r="M1" s="8"/>
      <c r="N1" s="8"/>
      <c r="O1" s="8"/>
      <c r="P1" s="8"/>
      <c r="Q1" s="8"/>
      <c r="R1" s="8"/>
      <c r="S1" s="8"/>
      <c r="T1" s="8"/>
      <c r="U1" s="8"/>
      <c r="V1" s="8"/>
      <c r="W1" s="8"/>
    </row>
    <row r="2" spans="1:23">
      <c r="A2" s="8"/>
      <c r="B2" s="8"/>
      <c r="C2" s="8"/>
      <c r="D2" s="8"/>
      <c r="E2" s="8"/>
      <c r="F2" s="8"/>
      <c r="G2" s="8"/>
      <c r="H2" s="8"/>
      <c r="I2" s="8"/>
      <c r="J2" s="8"/>
      <c r="K2" s="8"/>
      <c r="L2" s="8"/>
      <c r="M2" s="8"/>
      <c r="N2" s="8"/>
      <c r="O2" s="8"/>
      <c r="P2" s="8"/>
      <c r="Q2" s="8"/>
      <c r="R2" s="8"/>
      <c r="S2" s="8"/>
      <c r="T2" s="8"/>
      <c r="U2" s="8"/>
      <c r="V2" s="8"/>
      <c r="W2" s="8"/>
    </row>
    <row r="3" spans="1:23" ht="33.75">
      <c r="A3" s="23" t="s">
        <v>670</v>
      </c>
      <c r="C3" s="31" t="s">
        <v>652</v>
      </c>
      <c r="D3" s="55"/>
      <c r="E3" s="55"/>
      <c r="F3" s="32"/>
      <c r="G3" s="8"/>
      <c r="H3" s="8"/>
      <c r="I3" s="8"/>
      <c r="J3" s="8"/>
      <c r="K3" s="8"/>
      <c r="L3" s="8"/>
      <c r="M3" s="8"/>
      <c r="N3" s="8"/>
      <c r="O3" s="8"/>
      <c r="P3" s="8"/>
      <c r="Q3" s="8"/>
      <c r="R3" s="8"/>
      <c r="S3" s="8"/>
      <c r="T3" s="8"/>
      <c r="U3" s="8"/>
      <c r="V3" s="8"/>
      <c r="W3" s="8"/>
    </row>
    <row r="4" spans="1:23" ht="33.75">
      <c r="A4" s="23" t="s">
        <v>671</v>
      </c>
      <c r="B4" s="470" t="s">
        <v>672</v>
      </c>
      <c r="C4" s="33" t="s">
        <v>673</v>
      </c>
      <c r="D4" s="54"/>
      <c r="E4" s="54"/>
      <c r="F4" s="32"/>
      <c r="G4" s="8"/>
      <c r="H4" s="8"/>
      <c r="I4" s="8"/>
      <c r="J4" s="8"/>
      <c r="K4" s="8"/>
      <c r="L4" s="8"/>
      <c r="M4" s="8"/>
      <c r="N4" s="8"/>
      <c r="O4" s="8"/>
      <c r="P4" s="8"/>
      <c r="Q4" s="8"/>
      <c r="R4" s="8"/>
      <c r="S4" s="8"/>
      <c r="T4" s="8"/>
      <c r="U4" s="8"/>
      <c r="V4" s="8"/>
      <c r="W4" s="8"/>
    </row>
    <row r="5" spans="1:23" ht="33.75">
      <c r="A5" s="23" t="s">
        <v>128</v>
      </c>
      <c r="B5" s="470"/>
      <c r="C5" s="34" t="s">
        <v>674</v>
      </c>
      <c r="D5" s="54"/>
      <c r="E5" s="54"/>
      <c r="F5" s="32"/>
      <c r="G5" s="8"/>
      <c r="H5" s="8"/>
      <c r="I5" s="8"/>
      <c r="J5" s="8"/>
      <c r="K5" s="8"/>
      <c r="L5" s="8"/>
      <c r="M5" s="8"/>
      <c r="N5" s="8"/>
      <c r="O5" s="8"/>
      <c r="P5" s="8"/>
      <c r="Q5" s="8"/>
      <c r="R5" s="8"/>
      <c r="S5" s="8"/>
      <c r="T5" s="8"/>
      <c r="U5" s="8"/>
      <c r="V5" s="8"/>
      <c r="W5" s="8"/>
    </row>
    <row r="6" spans="1:23" ht="33.75">
      <c r="A6" s="23" t="s">
        <v>234</v>
      </c>
      <c r="B6" s="470"/>
      <c r="C6" s="34" t="s">
        <v>675</v>
      </c>
      <c r="D6" s="54"/>
      <c r="E6" s="54"/>
      <c r="F6" s="32"/>
      <c r="G6" s="8"/>
      <c r="H6" s="8"/>
      <c r="I6" s="8"/>
      <c r="J6" s="8"/>
      <c r="K6" s="8"/>
      <c r="L6" s="8"/>
      <c r="M6" s="8"/>
      <c r="N6" s="8"/>
      <c r="O6" s="8"/>
      <c r="P6" s="8"/>
      <c r="Q6" s="8"/>
      <c r="R6" s="8"/>
      <c r="S6" s="8"/>
      <c r="T6" s="8"/>
      <c r="U6" s="8"/>
      <c r="V6" s="8"/>
      <c r="W6" s="8"/>
    </row>
    <row r="7" spans="1:23" ht="33.75">
      <c r="A7" s="23" t="s">
        <v>174</v>
      </c>
      <c r="B7" s="470"/>
      <c r="C7" s="34" t="s">
        <v>676</v>
      </c>
      <c r="D7" s="54"/>
      <c r="E7" s="54"/>
      <c r="F7" s="32"/>
      <c r="G7" s="8"/>
      <c r="H7" s="8"/>
      <c r="I7" s="8"/>
      <c r="J7" s="8"/>
      <c r="K7" s="8"/>
      <c r="L7" s="8"/>
      <c r="M7" s="8"/>
      <c r="N7" s="8"/>
      <c r="O7" s="8"/>
      <c r="P7" s="8"/>
      <c r="Q7" s="8"/>
      <c r="R7" s="8"/>
      <c r="S7" s="8"/>
      <c r="T7" s="8"/>
      <c r="U7" s="8"/>
      <c r="V7" s="8"/>
      <c r="W7" s="8"/>
    </row>
    <row r="8" spans="1:23" ht="36">
      <c r="A8" s="23"/>
      <c r="B8" s="470"/>
      <c r="C8" s="34" t="s">
        <v>677</v>
      </c>
      <c r="D8" s="54"/>
      <c r="E8" s="54"/>
      <c r="F8" s="35"/>
      <c r="G8" s="8"/>
      <c r="H8" s="8"/>
      <c r="I8" s="8"/>
      <c r="J8" s="8"/>
      <c r="K8" s="8"/>
      <c r="L8" s="8"/>
      <c r="M8" s="8"/>
      <c r="N8" s="8"/>
      <c r="O8" s="8"/>
      <c r="P8" s="8"/>
      <c r="Q8" s="8"/>
      <c r="R8" s="8"/>
      <c r="S8" s="8"/>
      <c r="T8" s="8"/>
      <c r="U8" s="8"/>
      <c r="V8" s="8"/>
      <c r="W8" s="8"/>
    </row>
    <row r="9" spans="1:23" ht="18">
      <c r="A9" s="23"/>
      <c r="B9" s="470"/>
      <c r="C9" s="36" t="s">
        <v>678</v>
      </c>
      <c r="D9" s="54"/>
      <c r="E9" s="54"/>
      <c r="F9" s="24"/>
      <c r="G9" s="8"/>
      <c r="H9" s="8"/>
      <c r="I9" s="8"/>
      <c r="J9" s="8"/>
      <c r="K9" s="8"/>
      <c r="L9" s="8"/>
      <c r="M9" s="8"/>
      <c r="N9" s="8"/>
      <c r="O9" s="8"/>
      <c r="P9" s="8"/>
      <c r="Q9" s="8"/>
      <c r="R9" s="8"/>
      <c r="S9" s="8"/>
      <c r="T9" s="8"/>
      <c r="U9" s="8"/>
      <c r="V9" s="8"/>
      <c r="W9" s="8"/>
    </row>
    <row r="10" spans="1:23" ht="33.75" customHeight="1">
      <c r="A10" s="23"/>
      <c r="B10" s="471" t="s">
        <v>679</v>
      </c>
      <c r="C10" s="37" t="s">
        <v>680</v>
      </c>
      <c r="D10" s="54"/>
      <c r="E10" s="54"/>
      <c r="F10" s="23" t="s">
        <v>681</v>
      </c>
      <c r="G10" s="8"/>
      <c r="H10" s="8"/>
      <c r="I10" s="8"/>
      <c r="J10" s="8"/>
      <c r="K10" s="8"/>
      <c r="L10" s="8"/>
      <c r="M10" s="8"/>
      <c r="N10" s="8"/>
      <c r="O10" s="8"/>
      <c r="P10" s="8"/>
      <c r="Q10" s="8"/>
      <c r="R10" s="8"/>
      <c r="S10" s="8"/>
      <c r="T10" s="8"/>
      <c r="U10" s="8"/>
      <c r="V10" s="8"/>
      <c r="W10" s="8"/>
    </row>
    <row r="11" spans="1:23" ht="36">
      <c r="A11" s="23"/>
      <c r="B11" s="471"/>
      <c r="C11" s="38" t="s">
        <v>682</v>
      </c>
      <c r="D11" s="54"/>
      <c r="E11" s="54"/>
      <c r="F11" s="23" t="s">
        <v>683</v>
      </c>
      <c r="G11" s="8"/>
      <c r="H11" s="8"/>
      <c r="I11" s="8"/>
      <c r="J11" s="8"/>
      <c r="K11" s="8"/>
      <c r="L11" s="8"/>
      <c r="M11" s="8"/>
      <c r="N11" s="8"/>
      <c r="O11" s="8"/>
      <c r="P11" s="8"/>
      <c r="Q11" s="8"/>
      <c r="R11" s="8"/>
      <c r="S11" s="8"/>
      <c r="T11" s="8"/>
      <c r="U11" s="8"/>
      <c r="V11" s="8"/>
      <c r="W11" s="8"/>
    </row>
    <row r="12" spans="1:23" ht="18">
      <c r="A12" s="23"/>
      <c r="B12" s="471"/>
      <c r="C12" s="38" t="s">
        <v>684</v>
      </c>
      <c r="D12" s="54"/>
      <c r="E12" s="54"/>
      <c r="F12" s="23" t="s">
        <v>685</v>
      </c>
      <c r="G12" s="8"/>
      <c r="H12" s="8"/>
      <c r="I12" s="8"/>
      <c r="J12" s="8"/>
      <c r="K12" s="8"/>
      <c r="L12" s="8"/>
      <c r="M12" s="8"/>
      <c r="N12" s="8"/>
      <c r="O12" s="8"/>
      <c r="P12" s="8"/>
      <c r="Q12" s="8"/>
      <c r="R12" s="8"/>
      <c r="S12" s="8"/>
      <c r="T12" s="8"/>
      <c r="U12" s="8"/>
      <c r="V12" s="8"/>
      <c r="W12" s="8"/>
    </row>
    <row r="13" spans="1:23" ht="18">
      <c r="A13" s="23"/>
      <c r="B13" s="471"/>
      <c r="C13" s="38" t="s">
        <v>686</v>
      </c>
      <c r="D13" s="54"/>
      <c r="E13" s="54"/>
      <c r="F13" s="23" t="s">
        <v>687</v>
      </c>
      <c r="G13" s="8"/>
      <c r="H13" s="8"/>
      <c r="I13" s="8"/>
      <c r="J13" s="8"/>
      <c r="K13" s="8"/>
      <c r="L13" s="8"/>
      <c r="M13" s="8"/>
      <c r="N13" s="8"/>
      <c r="O13" s="8"/>
      <c r="P13" s="8"/>
      <c r="Q13" s="8"/>
      <c r="R13" s="8"/>
      <c r="S13" s="8"/>
      <c r="T13" s="8"/>
      <c r="U13" s="8"/>
      <c r="V13" s="8"/>
      <c r="W13" s="8"/>
    </row>
    <row r="14" spans="1:23" ht="36">
      <c r="A14" s="23"/>
      <c r="B14" s="471"/>
      <c r="C14" s="38" t="s">
        <v>688</v>
      </c>
      <c r="D14" s="54"/>
      <c r="E14" s="54"/>
      <c r="F14" s="23" t="s">
        <v>689</v>
      </c>
      <c r="G14" s="8"/>
      <c r="H14" s="8"/>
      <c r="I14" s="8"/>
      <c r="J14" s="8"/>
      <c r="K14" s="8"/>
      <c r="L14" s="8"/>
      <c r="M14" s="8"/>
      <c r="N14" s="8"/>
      <c r="O14" s="8"/>
      <c r="P14" s="8"/>
      <c r="Q14" s="8"/>
      <c r="R14" s="8"/>
      <c r="S14" s="8"/>
      <c r="T14" s="8"/>
      <c r="U14" s="8"/>
      <c r="V14" s="8"/>
      <c r="W14" s="8"/>
    </row>
    <row r="15" spans="1:23" ht="36">
      <c r="A15" s="23"/>
      <c r="B15" s="471"/>
      <c r="C15" s="39" t="s">
        <v>690</v>
      </c>
      <c r="D15" s="54"/>
      <c r="E15" s="54"/>
      <c r="F15" s="23"/>
      <c r="G15" s="8"/>
      <c r="H15" s="8"/>
      <c r="I15" s="8"/>
      <c r="J15" s="8"/>
      <c r="K15" s="8"/>
      <c r="L15" s="8"/>
      <c r="M15" s="8"/>
      <c r="N15" s="8"/>
      <c r="O15" s="8"/>
      <c r="P15" s="8"/>
      <c r="Q15" s="8"/>
    </row>
    <row r="16" spans="1:23" ht="36">
      <c r="A16" s="23"/>
      <c r="B16" s="472" t="s">
        <v>691</v>
      </c>
      <c r="C16" s="37" t="s">
        <v>692</v>
      </c>
      <c r="D16" s="54"/>
      <c r="E16" s="54"/>
      <c r="F16" s="23"/>
      <c r="G16" s="8"/>
      <c r="H16" s="8"/>
      <c r="I16" s="8"/>
      <c r="J16" s="8"/>
      <c r="K16" s="8"/>
      <c r="L16" s="8"/>
      <c r="M16" s="8"/>
      <c r="N16" s="8"/>
      <c r="O16" s="8"/>
      <c r="P16" s="8"/>
      <c r="Q16" s="8"/>
    </row>
    <row r="17" spans="1:17" ht="36">
      <c r="A17" s="23"/>
      <c r="B17" s="472"/>
      <c r="C17" s="38" t="s">
        <v>693</v>
      </c>
      <c r="D17" s="54"/>
      <c r="E17" s="54"/>
      <c r="F17" s="25"/>
      <c r="G17" s="8"/>
      <c r="H17" s="8"/>
      <c r="I17" s="8"/>
      <c r="J17" s="8"/>
      <c r="K17" s="8"/>
      <c r="L17" s="8"/>
      <c r="M17" s="8"/>
      <c r="N17" s="8"/>
      <c r="O17" s="8"/>
      <c r="P17" s="8"/>
      <c r="Q17" s="8"/>
    </row>
    <row r="18" spans="1:17" ht="36">
      <c r="A18" s="23"/>
      <c r="B18" s="472"/>
      <c r="C18" s="38" t="s">
        <v>694</v>
      </c>
      <c r="D18" s="54"/>
      <c r="E18" s="54"/>
      <c r="F18" s="25"/>
      <c r="G18" s="8"/>
      <c r="H18" s="8"/>
      <c r="I18" s="8"/>
      <c r="J18" s="8"/>
      <c r="K18" s="8"/>
      <c r="L18" s="8"/>
      <c r="M18" s="8"/>
      <c r="N18" s="8"/>
      <c r="O18" s="8"/>
      <c r="P18" s="8"/>
      <c r="Q18" s="8"/>
    </row>
    <row r="19" spans="1:17" ht="18">
      <c r="A19" s="23"/>
      <c r="B19" s="472"/>
      <c r="C19" s="38" t="s">
        <v>695</v>
      </c>
      <c r="D19" s="54"/>
      <c r="E19" s="54"/>
      <c r="F19" s="25"/>
      <c r="G19" s="8"/>
      <c r="H19" s="8"/>
      <c r="I19" s="8"/>
      <c r="J19" s="8"/>
      <c r="K19" s="8"/>
      <c r="L19" s="8"/>
      <c r="M19" s="8"/>
      <c r="N19" s="8"/>
      <c r="O19" s="8"/>
      <c r="P19" s="8"/>
      <c r="Q19" s="8"/>
    </row>
    <row r="20" spans="1:17" ht="36">
      <c r="A20" s="23"/>
      <c r="B20" s="472"/>
      <c r="C20" s="38" t="s">
        <v>696</v>
      </c>
      <c r="D20" s="54"/>
      <c r="E20" s="54"/>
      <c r="F20" s="25"/>
      <c r="G20" s="8"/>
      <c r="H20" s="8"/>
      <c r="I20" s="8"/>
      <c r="J20" s="8"/>
      <c r="K20" s="8"/>
      <c r="L20" s="8"/>
      <c r="M20" s="8"/>
      <c r="N20" s="8"/>
      <c r="O20" s="8"/>
      <c r="P20" s="8"/>
      <c r="Q20" s="8"/>
    </row>
    <row r="21" spans="1:17" ht="36">
      <c r="A21" s="23"/>
      <c r="B21" s="472"/>
      <c r="C21" s="39" t="s">
        <v>697</v>
      </c>
      <c r="D21" s="54"/>
      <c r="E21" s="54"/>
      <c r="F21" s="40"/>
      <c r="G21" s="8"/>
      <c r="H21" s="8"/>
      <c r="I21" s="8"/>
      <c r="J21" s="8"/>
      <c r="K21" s="8"/>
      <c r="L21" s="8"/>
      <c r="M21" s="8"/>
      <c r="N21" s="8"/>
      <c r="O21" s="8"/>
      <c r="P21" s="8"/>
      <c r="Q21" s="8"/>
    </row>
    <row r="22" spans="1:17" ht="36">
      <c r="A22" s="23"/>
      <c r="B22" s="473" t="s">
        <v>698</v>
      </c>
      <c r="C22" s="37" t="s">
        <v>699</v>
      </c>
      <c r="D22" s="54"/>
      <c r="E22" s="54"/>
      <c r="F22" s="40"/>
      <c r="G22" s="8"/>
      <c r="H22" s="8"/>
      <c r="I22" s="8"/>
      <c r="J22" s="8"/>
      <c r="K22" s="8"/>
      <c r="L22" s="8"/>
      <c r="M22" s="8"/>
      <c r="N22" s="8"/>
      <c r="O22" s="8"/>
      <c r="P22" s="8"/>
      <c r="Q22" s="8"/>
    </row>
    <row r="23" spans="1:17" ht="36">
      <c r="A23" s="23"/>
      <c r="B23" s="473"/>
      <c r="C23" s="38" t="s">
        <v>700</v>
      </c>
      <c r="D23" s="54"/>
      <c r="E23" s="54"/>
      <c r="F23" s="40"/>
      <c r="G23" s="8"/>
      <c r="H23" s="8"/>
      <c r="I23" s="8"/>
      <c r="J23" s="8"/>
      <c r="K23" s="8"/>
      <c r="L23" s="8"/>
      <c r="M23" s="8"/>
      <c r="N23" s="8"/>
      <c r="O23" s="8"/>
      <c r="P23" s="8"/>
      <c r="Q23" s="8"/>
    </row>
    <row r="24" spans="1:17" ht="36">
      <c r="A24" s="23"/>
      <c r="B24" s="473"/>
      <c r="C24" s="38" t="s">
        <v>701</v>
      </c>
      <c r="D24" s="54"/>
      <c r="E24" s="54"/>
      <c r="F24" s="40"/>
      <c r="G24" s="8"/>
      <c r="H24" s="8"/>
      <c r="I24" s="8"/>
      <c r="J24" s="8"/>
      <c r="K24" s="8"/>
      <c r="L24" s="8"/>
      <c r="M24" s="8"/>
      <c r="N24" s="8"/>
      <c r="O24" s="8"/>
      <c r="P24" s="8"/>
      <c r="Q24" s="8"/>
    </row>
    <row r="25" spans="1:17" ht="20.25">
      <c r="A25" s="23"/>
      <c r="B25" s="473"/>
      <c r="C25" s="38" t="s">
        <v>702</v>
      </c>
      <c r="D25" s="54"/>
      <c r="E25" s="54"/>
      <c r="F25" s="40"/>
      <c r="G25" s="8"/>
      <c r="H25" s="8"/>
      <c r="I25" s="8"/>
      <c r="J25" s="8"/>
      <c r="K25" s="8"/>
      <c r="L25" s="8"/>
      <c r="M25" s="8"/>
      <c r="N25" s="8"/>
      <c r="O25" s="8"/>
      <c r="P25" s="8"/>
      <c r="Q25" s="8"/>
    </row>
    <row r="26" spans="1:17" ht="36">
      <c r="A26" s="23"/>
      <c r="B26" s="473"/>
      <c r="C26" s="38" t="s">
        <v>703</v>
      </c>
      <c r="D26" s="54"/>
      <c r="E26" s="54"/>
      <c r="F26" s="40"/>
      <c r="G26" s="8"/>
      <c r="H26" s="8"/>
      <c r="I26" s="8"/>
      <c r="J26" s="8"/>
      <c r="K26" s="8"/>
      <c r="L26" s="8"/>
      <c r="M26" s="8"/>
      <c r="N26" s="8"/>
      <c r="O26" s="8"/>
      <c r="P26" s="8"/>
      <c r="Q26" s="8"/>
    </row>
    <row r="27" spans="1:17" ht="36">
      <c r="A27" s="23"/>
      <c r="B27" s="473"/>
      <c r="C27" s="39" t="s">
        <v>704</v>
      </c>
      <c r="D27" s="54"/>
      <c r="E27" s="54"/>
      <c r="F27" s="40"/>
      <c r="G27" s="8"/>
      <c r="H27" s="8"/>
      <c r="I27" s="8"/>
      <c r="J27" s="8"/>
      <c r="K27" s="8"/>
      <c r="L27" s="8"/>
      <c r="M27" s="8"/>
      <c r="N27" s="8"/>
      <c r="O27" s="8"/>
      <c r="P27" s="8"/>
      <c r="Q27" s="8"/>
    </row>
    <row r="28" spans="1:17" ht="36">
      <c r="A28" s="23"/>
      <c r="B28" s="468" t="s">
        <v>705</v>
      </c>
      <c r="C28" s="37" t="s">
        <v>706</v>
      </c>
      <c r="D28" s="54"/>
      <c r="E28" s="54"/>
      <c r="F28" s="40"/>
      <c r="G28" s="8"/>
      <c r="H28" s="8"/>
      <c r="I28" s="8"/>
      <c r="J28" s="8"/>
      <c r="K28" s="8"/>
      <c r="L28" s="8"/>
      <c r="M28" s="8"/>
      <c r="N28" s="8"/>
      <c r="O28" s="8"/>
      <c r="P28" s="8"/>
      <c r="Q28" s="8"/>
    </row>
    <row r="29" spans="1:17" ht="20.25">
      <c r="A29" s="23"/>
      <c r="B29" s="468"/>
      <c r="C29" s="38" t="s">
        <v>707</v>
      </c>
      <c r="D29" s="54"/>
      <c r="E29" s="54"/>
      <c r="F29" s="40"/>
      <c r="G29" s="8"/>
      <c r="H29" s="8"/>
      <c r="I29" s="8"/>
      <c r="J29" s="8"/>
      <c r="K29" s="8"/>
      <c r="L29" s="8"/>
      <c r="M29" s="8"/>
      <c r="N29" s="8"/>
      <c r="O29" s="8"/>
      <c r="P29" s="8"/>
      <c r="Q29" s="8"/>
    </row>
    <row r="30" spans="1:17" ht="20.25">
      <c r="A30" s="23"/>
      <c r="B30" s="468"/>
      <c r="C30" s="38" t="s">
        <v>708</v>
      </c>
      <c r="D30" s="54"/>
      <c r="E30" s="54"/>
      <c r="F30" s="40"/>
      <c r="G30" s="8"/>
      <c r="H30" s="8"/>
      <c r="I30" s="8"/>
      <c r="J30" s="8"/>
      <c r="K30" s="8"/>
      <c r="L30" s="8"/>
      <c r="M30" s="8"/>
      <c r="N30" s="8"/>
      <c r="O30" s="8"/>
      <c r="P30" s="8"/>
      <c r="Q30" s="8"/>
    </row>
    <row r="31" spans="1:17" ht="36">
      <c r="A31" s="23"/>
      <c r="B31" s="468"/>
      <c r="C31" s="38" t="s">
        <v>709</v>
      </c>
      <c r="D31" s="54"/>
      <c r="E31" s="54"/>
      <c r="F31" s="40"/>
      <c r="G31" s="8"/>
      <c r="H31" s="8"/>
      <c r="I31" s="8"/>
      <c r="J31" s="8"/>
      <c r="K31" s="8"/>
      <c r="L31" s="8"/>
      <c r="M31" s="8"/>
      <c r="N31" s="8"/>
      <c r="O31" s="8"/>
      <c r="P31" s="8"/>
      <c r="Q31" s="8"/>
    </row>
    <row r="32" spans="1:17" ht="54">
      <c r="A32" s="23"/>
      <c r="B32" s="468"/>
      <c r="C32" s="38" t="s">
        <v>710</v>
      </c>
      <c r="D32" s="54"/>
      <c r="E32" s="54"/>
      <c r="F32" s="40"/>
      <c r="G32" s="8"/>
      <c r="H32" s="8"/>
      <c r="I32" s="8"/>
      <c r="J32" s="8"/>
      <c r="K32" s="8"/>
      <c r="L32" s="8"/>
      <c r="M32" s="8"/>
      <c r="N32" s="8"/>
      <c r="O32" s="8"/>
      <c r="P32" s="8"/>
      <c r="Q32" s="8"/>
    </row>
    <row r="33" spans="1:17" ht="36">
      <c r="A33" s="23"/>
      <c r="B33" s="468"/>
      <c r="C33" s="39" t="s">
        <v>711</v>
      </c>
      <c r="D33" s="54"/>
      <c r="E33" s="54"/>
      <c r="F33" s="40"/>
      <c r="G33" s="8"/>
      <c r="H33" s="8"/>
      <c r="I33" s="8"/>
      <c r="J33" s="8"/>
      <c r="K33" s="8"/>
      <c r="L33" s="8"/>
      <c r="M33" s="8"/>
      <c r="N33" s="8"/>
      <c r="O33" s="8"/>
      <c r="P33" s="8"/>
      <c r="Q33" s="8"/>
    </row>
    <row r="34" spans="1:17" ht="20.25">
      <c r="A34" s="23"/>
      <c r="B34" s="23"/>
      <c r="C34" s="40"/>
      <c r="D34" s="40"/>
      <c r="E34" s="40"/>
      <c r="F34" s="40"/>
      <c r="G34" s="8"/>
      <c r="H34" s="8"/>
      <c r="I34" s="8"/>
      <c r="J34" s="8"/>
      <c r="K34" s="8"/>
      <c r="L34" s="8"/>
      <c r="M34" s="8"/>
      <c r="N34" s="8"/>
      <c r="O34" s="8"/>
      <c r="P34" s="8"/>
      <c r="Q34" s="8"/>
    </row>
    <row r="35" spans="1:17" ht="20.25">
      <c r="A35" s="23"/>
      <c r="B35" s="23"/>
      <c r="C35" s="40"/>
      <c r="D35" s="40"/>
      <c r="E35" s="40"/>
      <c r="F35" s="40"/>
      <c r="G35" s="8"/>
      <c r="H35" s="8"/>
      <c r="I35" s="8"/>
      <c r="J35" s="8"/>
      <c r="K35" s="8"/>
      <c r="L35" s="8"/>
      <c r="M35" s="8"/>
      <c r="N35" s="8"/>
      <c r="O35" s="8"/>
      <c r="P35" s="8"/>
      <c r="Q35" s="8"/>
    </row>
    <row r="36" spans="1:17" ht="20.25">
      <c r="A36" s="23"/>
      <c r="B36" s="23"/>
      <c r="C36" s="40"/>
      <c r="D36" s="40"/>
      <c r="E36" s="40"/>
      <c r="F36" s="40"/>
      <c r="G36" s="8"/>
      <c r="H36" s="8"/>
      <c r="I36" s="8"/>
      <c r="J36" s="8"/>
      <c r="K36" s="8"/>
      <c r="L36" s="8"/>
      <c r="M36" s="8"/>
      <c r="N36" s="8"/>
      <c r="O36" s="8"/>
      <c r="P36" s="8"/>
      <c r="Q36" s="8"/>
    </row>
    <row r="37" spans="1:17" ht="20.25">
      <c r="A37" s="23"/>
      <c r="B37" s="23"/>
      <c r="C37" s="40"/>
      <c r="D37" s="40"/>
      <c r="E37" s="40"/>
      <c r="F37" s="40"/>
      <c r="G37" s="8"/>
      <c r="H37" s="8"/>
      <c r="I37" s="8"/>
      <c r="J37" s="8"/>
      <c r="K37" s="8"/>
      <c r="L37" s="8"/>
      <c r="M37" s="8"/>
      <c r="N37" s="8"/>
      <c r="O37" s="8"/>
      <c r="P37" s="8"/>
      <c r="Q37" s="8"/>
    </row>
    <row r="38" spans="1:17" ht="20.25">
      <c r="A38" s="23"/>
      <c r="B38" s="23"/>
      <c r="C38" s="40"/>
      <c r="D38" s="40"/>
      <c r="E38" s="40"/>
      <c r="F38" s="40"/>
      <c r="G38" s="8"/>
      <c r="H38" s="8"/>
      <c r="I38" s="8"/>
      <c r="J38" s="8"/>
      <c r="K38" s="8"/>
      <c r="L38" s="8"/>
      <c r="M38" s="8"/>
      <c r="N38" s="8"/>
      <c r="O38" s="8"/>
      <c r="P38" s="8"/>
      <c r="Q38" s="8"/>
    </row>
    <row r="39" spans="1:17" ht="20.25">
      <c r="A39" s="23"/>
      <c r="B39" s="23"/>
      <c r="C39" s="40"/>
      <c r="D39" s="40"/>
      <c r="E39" s="40"/>
      <c r="F39" s="40"/>
      <c r="G39" s="8"/>
      <c r="H39" s="8"/>
      <c r="I39" s="8"/>
      <c r="J39" s="8"/>
      <c r="K39" s="8"/>
      <c r="L39" s="8"/>
      <c r="M39" s="8"/>
      <c r="N39" s="8"/>
      <c r="O39" s="8"/>
      <c r="P39" s="8"/>
      <c r="Q39" s="8"/>
    </row>
    <row r="40" spans="1:17" ht="20.25">
      <c r="A40" s="23"/>
      <c r="B40" s="23"/>
      <c r="C40" s="40"/>
      <c r="D40" s="40"/>
      <c r="E40" s="40"/>
      <c r="F40" s="40"/>
      <c r="G40" s="8"/>
      <c r="H40" s="8"/>
      <c r="I40" s="8"/>
      <c r="J40" s="8"/>
      <c r="K40" s="8"/>
      <c r="L40" s="8"/>
      <c r="M40" s="8"/>
      <c r="N40" s="8"/>
      <c r="O40" s="8"/>
      <c r="P40" s="8"/>
      <c r="Q40" s="8"/>
    </row>
    <row r="41" spans="1:17" ht="20.25">
      <c r="A41" s="23"/>
      <c r="B41" s="23"/>
      <c r="C41" s="40"/>
      <c r="D41" s="40"/>
      <c r="E41" s="40"/>
      <c r="F41" s="40"/>
      <c r="G41" s="8"/>
      <c r="H41" s="8"/>
      <c r="I41" s="8"/>
      <c r="J41" s="8"/>
      <c r="K41" s="8"/>
      <c r="L41" s="8"/>
      <c r="M41" s="8"/>
      <c r="N41" s="8"/>
      <c r="O41" s="8"/>
      <c r="P41" s="8"/>
      <c r="Q41" s="8"/>
    </row>
    <row r="42" spans="1:17" ht="20.25">
      <c r="A42" s="23"/>
      <c r="B42" s="23"/>
      <c r="C42" s="40"/>
      <c r="D42" s="40"/>
      <c r="E42" s="40"/>
      <c r="F42" s="40"/>
      <c r="G42" s="8"/>
      <c r="H42" s="8"/>
      <c r="I42" s="8"/>
      <c r="J42" s="8"/>
      <c r="K42" s="8"/>
      <c r="L42" s="8"/>
      <c r="M42" s="8"/>
      <c r="N42" s="8"/>
      <c r="O42" s="8"/>
      <c r="P42" s="8"/>
      <c r="Q42" s="8"/>
    </row>
    <row r="43" spans="1:17" ht="20.25">
      <c r="A43" s="23"/>
      <c r="B43" s="23"/>
      <c r="C43" s="40"/>
      <c r="D43" s="40"/>
      <c r="E43" s="40"/>
      <c r="F43" s="40"/>
      <c r="G43" s="8"/>
      <c r="H43" s="8"/>
      <c r="I43" s="8"/>
      <c r="J43" s="8"/>
      <c r="K43" s="8"/>
      <c r="L43" s="8"/>
      <c r="M43" s="8"/>
      <c r="N43" s="8"/>
      <c r="O43" s="8"/>
      <c r="P43" s="8"/>
      <c r="Q43" s="8"/>
    </row>
    <row r="44" spans="1:17" ht="20.25">
      <c r="A44" s="23"/>
      <c r="B44" s="23"/>
      <c r="C44" s="40"/>
      <c r="D44" s="40"/>
      <c r="E44" s="40"/>
      <c r="F44" s="40"/>
      <c r="G44" s="8"/>
      <c r="H44" s="8"/>
      <c r="I44" s="8"/>
      <c r="J44" s="8"/>
      <c r="K44" s="8"/>
      <c r="L44" s="8"/>
      <c r="M44" s="8"/>
      <c r="N44" s="8"/>
      <c r="O44" s="8"/>
      <c r="P44" s="8"/>
      <c r="Q44" s="8"/>
    </row>
    <row r="45" spans="1:17" ht="20.25">
      <c r="A45" s="23"/>
      <c r="B45" s="23"/>
      <c r="C45" s="40"/>
      <c r="D45" s="40"/>
      <c r="E45" s="40"/>
      <c r="F45" s="40"/>
      <c r="G45" s="8"/>
      <c r="H45" s="8"/>
      <c r="I45" s="8"/>
      <c r="J45" s="8"/>
      <c r="K45" s="8"/>
      <c r="L45" s="8"/>
      <c r="M45" s="8"/>
      <c r="N45" s="8"/>
      <c r="O45" s="8"/>
      <c r="P45" s="8"/>
      <c r="Q45" s="8"/>
    </row>
    <row r="46" spans="1:17" ht="20.25">
      <c r="A46" s="23"/>
      <c r="B46" s="23"/>
      <c r="C46" s="40"/>
      <c r="D46" s="40"/>
      <c r="E46" s="40"/>
      <c r="F46" s="40"/>
      <c r="G46" s="8"/>
      <c r="H46" s="8"/>
      <c r="I46" s="8"/>
      <c r="J46" s="8"/>
      <c r="K46" s="8"/>
      <c r="L46" s="8"/>
      <c r="M46" s="8"/>
      <c r="N46" s="8"/>
      <c r="O46" s="8"/>
      <c r="P46" s="8"/>
      <c r="Q46" s="8"/>
    </row>
    <row r="47" spans="1:17" ht="20.25">
      <c r="A47" s="23"/>
      <c r="B47" s="23"/>
      <c r="C47" s="40"/>
      <c r="D47" s="40"/>
      <c r="E47" s="40"/>
      <c r="F47" s="40"/>
      <c r="G47" s="8"/>
      <c r="H47" s="8"/>
      <c r="I47" s="8"/>
      <c r="J47" s="8"/>
      <c r="K47" s="8"/>
      <c r="L47" s="8"/>
      <c r="M47" s="8"/>
      <c r="N47" s="8"/>
      <c r="O47" s="8"/>
      <c r="P47" s="8"/>
      <c r="Q47" s="8"/>
    </row>
    <row r="48" spans="1:17" ht="20.25">
      <c r="A48" s="23"/>
      <c r="B48" s="23"/>
      <c r="C48" s="40"/>
      <c r="D48" s="40"/>
      <c r="E48" s="40"/>
      <c r="F48" s="40"/>
      <c r="G48" s="8"/>
      <c r="H48" s="8"/>
      <c r="I48" s="8"/>
      <c r="J48" s="8"/>
      <c r="K48" s="8"/>
      <c r="L48" s="8"/>
      <c r="M48" s="8"/>
      <c r="N48" s="8"/>
      <c r="O48" s="8"/>
      <c r="P48" s="8"/>
      <c r="Q48" s="8"/>
    </row>
    <row r="49" spans="1:17" ht="20.25">
      <c r="A49" s="23"/>
      <c r="B49" s="23"/>
      <c r="C49" s="40"/>
      <c r="D49" s="40"/>
      <c r="E49" s="40"/>
      <c r="F49" s="40"/>
      <c r="G49" s="8"/>
      <c r="H49" s="8"/>
      <c r="I49" s="8"/>
      <c r="J49" s="8"/>
      <c r="K49" s="8"/>
      <c r="L49" s="8"/>
      <c r="M49" s="8"/>
      <c r="N49" s="8"/>
      <c r="O49" s="8"/>
      <c r="P49" s="8"/>
      <c r="Q49" s="8"/>
    </row>
    <row r="50" spans="1:17" ht="20.25">
      <c r="A50" s="23"/>
      <c r="B50" s="23"/>
      <c r="C50" s="40"/>
      <c r="D50" s="40"/>
      <c r="E50" s="40"/>
      <c r="F50" s="40"/>
      <c r="G50" s="8"/>
      <c r="H50" s="8"/>
      <c r="I50" s="8"/>
      <c r="J50" s="8"/>
      <c r="K50" s="8"/>
      <c r="L50" s="8"/>
      <c r="M50" s="8"/>
      <c r="N50" s="8"/>
      <c r="O50" s="8"/>
      <c r="P50" s="8"/>
      <c r="Q50" s="8"/>
    </row>
    <row r="51" spans="1:17" ht="20.25">
      <c r="A51" s="23"/>
      <c r="B51" s="5"/>
      <c r="C51" s="41"/>
      <c r="D51" s="41"/>
      <c r="E51" s="41"/>
      <c r="F51" s="41"/>
    </row>
    <row r="52" spans="1:17" ht="20.25">
      <c r="A52" s="23"/>
      <c r="B52" s="5"/>
      <c r="C52" s="41"/>
      <c r="D52" s="41"/>
      <c r="E52" s="41"/>
      <c r="F52" s="41"/>
    </row>
    <row r="53" spans="1:17" ht="20.25">
      <c r="A53" s="23"/>
      <c r="B53" s="5"/>
      <c r="C53" s="41"/>
      <c r="D53" s="41"/>
      <c r="E53" s="41"/>
      <c r="F53" s="41"/>
    </row>
    <row r="54" spans="1:17" ht="20.25">
      <c r="A54" s="23"/>
      <c r="B54" s="5"/>
      <c r="C54" s="41"/>
      <c r="D54" s="41"/>
      <c r="E54" s="41"/>
      <c r="F54" s="41"/>
    </row>
    <row r="55" spans="1:17" ht="20.25">
      <c r="A55" s="23"/>
      <c r="B55" s="5"/>
      <c r="C55" s="41"/>
      <c r="D55" s="41"/>
      <c r="E55" s="41"/>
      <c r="F55" s="41"/>
    </row>
    <row r="56" spans="1:17" ht="20.25">
      <c r="A56" s="23"/>
      <c r="B56" s="5"/>
      <c r="C56" s="41"/>
      <c r="D56" s="41"/>
      <c r="E56" s="41"/>
      <c r="F56" s="41"/>
    </row>
    <row r="57" spans="1:17" ht="20.25">
      <c r="A57" s="23"/>
      <c r="B57" s="5"/>
      <c r="C57" s="41"/>
      <c r="D57" s="41"/>
      <c r="E57" s="41"/>
      <c r="F57" s="41"/>
    </row>
    <row r="58" spans="1:17" ht="20.25">
      <c r="A58" s="23"/>
      <c r="B58" s="5"/>
      <c r="C58" s="41"/>
      <c r="D58" s="41"/>
      <c r="E58" s="41"/>
      <c r="F58" s="41"/>
    </row>
    <row r="59" spans="1:17" ht="20.25">
      <c r="A59" s="23"/>
      <c r="B59" s="5"/>
      <c r="C59" s="41"/>
      <c r="D59" s="41"/>
      <c r="E59" s="41"/>
      <c r="F59" s="41"/>
    </row>
    <row r="60" spans="1:17" ht="20.25">
      <c r="A60" s="23"/>
      <c r="B60" s="5"/>
      <c r="C60" s="41"/>
      <c r="D60" s="41"/>
      <c r="E60" s="41"/>
      <c r="F60" s="41"/>
    </row>
    <row r="61" spans="1:17" ht="20.25">
      <c r="A61" s="23"/>
      <c r="B61" s="5"/>
      <c r="C61" s="41"/>
      <c r="D61" s="41"/>
      <c r="E61" s="41"/>
      <c r="F61" s="41"/>
    </row>
    <row r="62" spans="1:17" ht="20.25">
      <c r="A62" s="23"/>
      <c r="B62" s="5"/>
      <c r="C62" s="41"/>
      <c r="D62" s="41"/>
      <c r="E62" s="41"/>
      <c r="F62" s="41"/>
    </row>
    <row r="63" spans="1:17" ht="20.25">
      <c r="A63" s="23"/>
      <c r="B63" s="5"/>
      <c r="C63" s="41"/>
      <c r="D63" s="41"/>
      <c r="E63" s="41"/>
      <c r="F63" s="41"/>
    </row>
    <row r="64" spans="1:17" ht="20.25">
      <c r="A64" s="23"/>
      <c r="B64" s="5"/>
      <c r="C64" s="41"/>
      <c r="D64" s="41"/>
      <c r="E64" s="41"/>
      <c r="F64" s="41"/>
    </row>
    <row r="65" spans="1:6" ht="20.25">
      <c r="A65" s="23"/>
      <c r="B65" s="5"/>
      <c r="C65" s="41"/>
      <c r="D65" s="41"/>
      <c r="E65" s="41"/>
      <c r="F65" s="41"/>
    </row>
    <row r="66" spans="1:6" ht="20.25">
      <c r="A66" s="23"/>
      <c r="B66" s="5"/>
      <c r="C66" s="41"/>
      <c r="D66" s="41"/>
      <c r="E66" s="41"/>
      <c r="F66" s="41"/>
    </row>
    <row r="67" spans="1:6" ht="20.25">
      <c r="A67" s="23"/>
      <c r="B67" s="5"/>
      <c r="C67" s="41"/>
      <c r="D67" s="41"/>
      <c r="E67" s="41"/>
      <c r="F67" s="41"/>
    </row>
    <row r="68" spans="1:6" ht="20.25">
      <c r="A68" s="23"/>
      <c r="B68" s="5"/>
      <c r="C68" s="41"/>
      <c r="D68" s="41"/>
      <c r="E68" s="41"/>
      <c r="F68" s="41"/>
    </row>
    <row r="69" spans="1:6" ht="20.25">
      <c r="A69" s="23"/>
      <c r="B69" s="5"/>
      <c r="C69" s="41"/>
      <c r="D69" s="41"/>
      <c r="E69" s="41"/>
      <c r="F69" s="41"/>
    </row>
    <row r="70" spans="1:6" ht="20.25">
      <c r="A70" s="23"/>
      <c r="B70" s="5"/>
      <c r="C70" s="41"/>
      <c r="D70" s="41"/>
      <c r="E70" s="41"/>
      <c r="F70" s="41"/>
    </row>
    <row r="71" spans="1:6" ht="20.25">
      <c r="A71" s="23"/>
      <c r="B71" s="5"/>
      <c r="C71" s="41"/>
      <c r="D71" s="41"/>
      <c r="E71" s="41"/>
      <c r="F71" s="41"/>
    </row>
    <row r="72" spans="1:6" ht="20.25">
      <c r="A72" s="23"/>
      <c r="B72" s="5"/>
      <c r="C72" s="41"/>
      <c r="D72" s="41"/>
      <c r="E72" s="41"/>
      <c r="F72" s="41"/>
    </row>
    <row r="73" spans="1:6" ht="20.25">
      <c r="A73" s="23"/>
      <c r="B73" s="5"/>
      <c r="C73" s="41"/>
      <c r="D73" s="41"/>
      <c r="E73" s="41"/>
      <c r="F73" s="41"/>
    </row>
    <row r="74" spans="1:6" ht="20.25">
      <c r="A74" s="23"/>
      <c r="B74" s="5"/>
      <c r="C74" s="41"/>
      <c r="D74" s="41"/>
      <c r="E74" s="41"/>
      <c r="F74" s="41"/>
    </row>
    <row r="75" spans="1:6" ht="20.25">
      <c r="A75" s="23"/>
      <c r="B75" s="5"/>
      <c r="C75" s="41"/>
      <c r="D75" s="41"/>
      <c r="E75" s="41"/>
      <c r="F75" s="41"/>
    </row>
    <row r="76" spans="1:6" ht="20.25">
      <c r="A76" s="23"/>
      <c r="B76" s="5"/>
      <c r="C76" s="41"/>
      <c r="D76" s="41"/>
      <c r="E76" s="41"/>
      <c r="F76" s="41"/>
    </row>
    <row r="77" spans="1:6" ht="20.25">
      <c r="A77" s="23"/>
      <c r="B77" s="5"/>
      <c r="C77" s="41"/>
      <c r="D77" s="41"/>
      <c r="E77" s="41"/>
      <c r="F77" s="41"/>
    </row>
    <row r="78" spans="1:6" ht="20.25">
      <c r="A78" s="23"/>
      <c r="B78" s="5"/>
      <c r="C78" s="41"/>
      <c r="D78" s="41"/>
      <c r="E78" s="41"/>
      <c r="F78" s="41"/>
    </row>
    <row r="79" spans="1:6" ht="20.25">
      <c r="A79" s="23"/>
      <c r="B79" s="5"/>
      <c r="C79" s="41"/>
      <c r="D79" s="41"/>
      <c r="E79" s="41"/>
      <c r="F79" s="41"/>
    </row>
    <row r="80" spans="1:6" ht="20.25">
      <c r="A80" s="23"/>
      <c r="B80" s="5"/>
      <c r="C80" s="41"/>
      <c r="D80" s="41"/>
      <c r="E80" s="41"/>
      <c r="F80" s="41"/>
    </row>
    <row r="81" spans="1:6" ht="20.25">
      <c r="A81" s="23"/>
      <c r="B81" s="5"/>
      <c r="C81" s="41"/>
      <c r="D81" s="41"/>
      <c r="E81" s="41"/>
      <c r="F81" s="41"/>
    </row>
    <row r="82" spans="1:6" ht="20.25">
      <c r="A82" s="23"/>
      <c r="B82" s="5"/>
      <c r="C82" s="41"/>
      <c r="D82" s="41"/>
      <c r="E82" s="41"/>
      <c r="F82" s="41"/>
    </row>
    <row r="83" spans="1:6" ht="20.25">
      <c r="A83" s="23"/>
      <c r="B83" s="5"/>
      <c r="C83" s="41"/>
      <c r="D83" s="41"/>
      <c r="E83" s="41"/>
      <c r="F83" s="41"/>
    </row>
    <row r="84" spans="1:6" ht="20.25">
      <c r="A84" s="23"/>
      <c r="B84" s="5"/>
      <c r="C84" s="41"/>
      <c r="D84" s="41"/>
      <c r="E84" s="41"/>
      <c r="F84" s="41"/>
    </row>
    <row r="85" spans="1:6" ht="20.25">
      <c r="A85" s="23"/>
      <c r="B85" s="5"/>
      <c r="C85" s="41"/>
      <c r="D85" s="41"/>
      <c r="E85" s="41"/>
      <c r="F85" s="41"/>
    </row>
    <row r="86" spans="1:6" ht="20.25">
      <c r="A86" s="23"/>
      <c r="B86" s="5"/>
      <c r="C86" s="41"/>
      <c r="D86" s="41"/>
      <c r="E86" s="41"/>
      <c r="F86" s="41"/>
    </row>
    <row r="87" spans="1:6" ht="20.25">
      <c r="A87" s="23"/>
      <c r="B87" s="5"/>
      <c r="C87" s="41"/>
      <c r="D87" s="41"/>
      <c r="E87" s="41"/>
      <c r="F87" s="41"/>
    </row>
    <row r="88" spans="1:6" ht="20.25">
      <c r="A88" s="23"/>
      <c r="B88" s="5"/>
      <c r="C88" s="41"/>
      <c r="D88" s="41"/>
      <c r="E88" s="41"/>
      <c r="F88" s="41"/>
    </row>
    <row r="89" spans="1:6" ht="20.25">
      <c r="A89" s="23"/>
      <c r="B89" s="5"/>
      <c r="C89" s="41"/>
      <c r="D89" s="41"/>
      <c r="E89" s="41"/>
      <c r="F89" s="41"/>
    </row>
    <row r="90" spans="1:6" ht="20.25">
      <c r="A90" s="23"/>
      <c r="B90" s="5"/>
      <c r="C90" s="41"/>
      <c r="D90" s="41"/>
      <c r="E90" s="41"/>
      <c r="F90" s="41"/>
    </row>
    <row r="91" spans="1:6" ht="20.25">
      <c r="A91" s="23"/>
      <c r="B91" s="5"/>
      <c r="C91" s="41"/>
      <c r="D91" s="41"/>
      <c r="E91" s="41"/>
      <c r="F91" s="41"/>
    </row>
    <row r="92" spans="1:6" ht="20.25">
      <c r="A92" s="23"/>
      <c r="B92" s="5"/>
      <c r="C92" s="41"/>
      <c r="D92" s="41"/>
      <c r="E92" s="41"/>
      <c r="F92" s="41"/>
    </row>
    <row r="93" spans="1:6" ht="20.25">
      <c r="A93" s="23"/>
      <c r="B93" s="5"/>
      <c r="C93" s="41"/>
      <c r="D93" s="41"/>
      <c r="E93" s="41"/>
      <c r="F93" s="41"/>
    </row>
    <row r="94" spans="1:6" ht="20.25">
      <c r="A94" s="23"/>
      <c r="B94" s="5"/>
      <c r="C94" s="41"/>
      <c r="D94" s="41"/>
      <c r="E94" s="41"/>
      <c r="F94" s="41"/>
    </row>
    <row r="95" spans="1:6" ht="20.25">
      <c r="A95" s="23"/>
      <c r="B95" s="5"/>
      <c r="C95" s="41"/>
      <c r="D95" s="41"/>
      <c r="E95" s="41"/>
      <c r="F95" s="41"/>
    </row>
    <row r="96" spans="1:6" ht="20.25">
      <c r="A96" s="23"/>
      <c r="B96" s="5"/>
      <c r="C96" s="41"/>
      <c r="D96" s="41"/>
      <c r="E96" s="41"/>
      <c r="F96" s="41"/>
    </row>
    <row r="97" spans="1:6" ht="20.25">
      <c r="A97" s="23"/>
      <c r="B97" s="5"/>
      <c r="C97" s="41"/>
      <c r="D97" s="41"/>
      <c r="E97" s="41"/>
      <c r="F97" s="41"/>
    </row>
    <row r="98" spans="1:6" ht="20.25">
      <c r="A98" s="23"/>
      <c r="B98" s="5"/>
      <c r="C98" s="41"/>
      <c r="D98" s="41"/>
      <c r="E98" s="41"/>
      <c r="F98" s="41"/>
    </row>
    <row r="99" spans="1:6" ht="20.25">
      <c r="A99" s="23"/>
      <c r="B99" s="5"/>
      <c r="C99" s="41"/>
      <c r="D99" s="41"/>
      <c r="E99" s="41"/>
      <c r="F99" s="41"/>
    </row>
    <row r="100" spans="1:6" ht="20.25">
      <c r="A100" s="23"/>
      <c r="B100" s="5"/>
      <c r="C100" s="41"/>
      <c r="D100" s="41"/>
      <c r="E100" s="41"/>
      <c r="F100" s="41"/>
    </row>
    <row r="101" spans="1:6" ht="20.25">
      <c r="A101" s="23"/>
      <c r="B101" s="5"/>
      <c r="C101" s="41"/>
      <c r="D101" s="41"/>
      <c r="E101" s="41"/>
      <c r="F101" s="41"/>
    </row>
    <row r="102" spans="1:6" ht="20.25">
      <c r="A102" s="23"/>
      <c r="B102" s="5"/>
      <c r="C102" s="41"/>
      <c r="D102" s="41"/>
      <c r="E102" s="41"/>
      <c r="F102" s="41"/>
    </row>
    <row r="103" spans="1:6" ht="20.25">
      <c r="A103" s="23"/>
      <c r="B103" s="5"/>
      <c r="C103" s="41"/>
      <c r="D103" s="41"/>
      <c r="E103" s="41"/>
      <c r="F103" s="41"/>
    </row>
    <row r="104" spans="1:6" ht="20.25">
      <c r="A104" s="23"/>
      <c r="B104" s="5"/>
      <c r="C104" s="41"/>
      <c r="D104" s="41"/>
      <c r="E104" s="41"/>
      <c r="F104" s="41"/>
    </row>
    <row r="105" spans="1:6" ht="20.25">
      <c r="A105" s="23"/>
      <c r="B105" s="5"/>
      <c r="C105" s="41"/>
      <c r="D105" s="41"/>
      <c r="E105" s="41"/>
      <c r="F105" s="41"/>
    </row>
    <row r="106" spans="1:6" ht="20.25">
      <c r="A106" s="23"/>
      <c r="B106" s="5"/>
      <c r="C106" s="41"/>
      <c r="D106" s="41"/>
      <c r="E106" s="41"/>
      <c r="F106" s="41"/>
    </row>
    <row r="107" spans="1:6" ht="20.25">
      <c r="A107" s="23"/>
      <c r="B107" s="5"/>
      <c r="C107" s="41"/>
      <c r="D107" s="41"/>
      <c r="E107" s="41"/>
      <c r="F107" s="41"/>
    </row>
    <row r="108" spans="1:6" ht="20.25">
      <c r="A108" s="23"/>
      <c r="B108" s="5"/>
      <c r="C108" s="41"/>
      <c r="D108" s="41"/>
      <c r="E108" s="41"/>
      <c r="F108" s="41"/>
    </row>
    <row r="109" spans="1:6" ht="20.25">
      <c r="A109" s="23"/>
      <c r="B109" s="5"/>
      <c r="C109" s="41"/>
      <c r="D109" s="41"/>
      <c r="E109" s="41"/>
      <c r="F109" s="41"/>
    </row>
    <row r="110" spans="1:6" ht="20.25">
      <c r="A110" s="23"/>
      <c r="B110" s="5"/>
      <c r="C110" s="41"/>
      <c r="D110" s="41"/>
      <c r="E110" s="41"/>
      <c r="F110" s="41"/>
    </row>
    <row r="111" spans="1:6" ht="20.25">
      <c r="A111" s="23"/>
      <c r="B111" s="5"/>
      <c r="C111" s="41"/>
      <c r="D111" s="41"/>
      <c r="E111" s="41"/>
      <c r="F111" s="41"/>
    </row>
    <row r="112" spans="1:6" ht="20.25">
      <c r="A112" s="23"/>
      <c r="B112" s="5"/>
      <c r="C112" s="41"/>
      <c r="D112" s="41"/>
      <c r="E112" s="41"/>
      <c r="F112" s="41"/>
    </row>
    <row r="113" spans="1:6" ht="20.25">
      <c r="A113" s="23"/>
      <c r="B113" s="5"/>
      <c r="C113" s="41"/>
      <c r="D113" s="41"/>
      <c r="E113" s="41"/>
      <c r="F113" s="41"/>
    </row>
    <row r="114" spans="1:6" ht="20.25">
      <c r="A114" s="23"/>
      <c r="B114" s="5"/>
      <c r="C114" s="41"/>
      <c r="D114" s="41"/>
      <c r="E114" s="41"/>
      <c r="F114" s="41"/>
    </row>
    <row r="115" spans="1:6" ht="20.25">
      <c r="A115" s="23"/>
      <c r="B115" s="5"/>
      <c r="C115" s="41"/>
      <c r="D115" s="41"/>
      <c r="E115" s="41"/>
      <c r="F115" s="41"/>
    </row>
    <row r="116" spans="1:6" ht="20.25">
      <c r="A116" s="23"/>
      <c r="B116" s="5"/>
      <c r="C116" s="41"/>
      <c r="D116" s="41"/>
      <c r="E116" s="41"/>
      <c r="F116" s="41"/>
    </row>
    <row r="117" spans="1:6" ht="20.25">
      <c r="A117" s="23"/>
      <c r="B117" s="5"/>
      <c r="C117" s="41"/>
      <c r="D117" s="41"/>
      <c r="E117" s="41"/>
      <c r="F117" s="41"/>
    </row>
    <row r="118" spans="1:6" ht="20.25">
      <c r="A118" s="23"/>
      <c r="B118" s="5"/>
      <c r="C118" s="41"/>
      <c r="D118" s="41"/>
      <c r="E118" s="41"/>
      <c r="F118" s="41"/>
    </row>
    <row r="119" spans="1:6" ht="20.25">
      <c r="A119" s="23"/>
      <c r="B119" s="5"/>
      <c r="C119" s="41"/>
      <c r="D119" s="41"/>
      <c r="E119" s="41"/>
      <c r="F119" s="41"/>
    </row>
    <row r="120" spans="1:6" ht="20.25">
      <c r="A120" s="23"/>
      <c r="B120" s="5"/>
      <c r="C120" s="41"/>
      <c r="D120" s="41"/>
      <c r="E120" s="41"/>
      <c r="F120" s="41"/>
    </row>
    <row r="121" spans="1:6" ht="20.25">
      <c r="A121" s="23"/>
      <c r="B121" s="5"/>
      <c r="C121" s="41"/>
      <c r="D121" s="41"/>
      <c r="E121" s="41"/>
      <c r="F121" s="41"/>
    </row>
    <row r="122" spans="1:6" ht="20.25">
      <c r="A122" s="23"/>
      <c r="B122" s="5"/>
      <c r="C122" s="41"/>
      <c r="D122" s="41"/>
      <c r="E122" s="41"/>
      <c r="F122" s="41"/>
    </row>
    <row r="123" spans="1:6" ht="20.25">
      <c r="A123" s="23"/>
      <c r="B123" s="5"/>
      <c r="C123" s="41"/>
      <c r="D123" s="41"/>
      <c r="E123" s="41"/>
      <c r="F123" s="41"/>
    </row>
    <row r="124" spans="1:6" ht="20.25">
      <c r="A124" s="23"/>
      <c r="B124" s="5"/>
      <c r="C124" s="41"/>
      <c r="D124" s="41"/>
      <c r="E124" s="41"/>
      <c r="F124" s="41"/>
    </row>
    <row r="125" spans="1:6" ht="20.25">
      <c r="A125" s="23"/>
      <c r="B125" s="5"/>
      <c r="C125" s="41"/>
      <c r="D125" s="41"/>
      <c r="E125" s="41"/>
      <c r="F125" s="41"/>
    </row>
    <row r="126" spans="1:6" ht="20.25">
      <c r="A126" s="23"/>
      <c r="B126" s="5"/>
      <c r="C126" s="41"/>
      <c r="D126" s="41"/>
      <c r="E126" s="41"/>
      <c r="F126" s="41"/>
    </row>
    <row r="127" spans="1:6" ht="20.25">
      <c r="A127" s="23"/>
      <c r="B127" s="5"/>
      <c r="C127" s="41"/>
      <c r="D127" s="41"/>
      <c r="E127" s="41"/>
      <c r="F127" s="41"/>
    </row>
    <row r="128" spans="1:6" ht="20.25">
      <c r="A128" s="23"/>
      <c r="B128" s="5"/>
      <c r="C128" s="41"/>
      <c r="D128" s="41"/>
      <c r="E128" s="41"/>
      <c r="F128" s="41"/>
    </row>
    <row r="129" spans="1:6" ht="20.25">
      <c r="A129" s="23"/>
      <c r="B129" s="5"/>
      <c r="C129" s="41"/>
      <c r="D129" s="41"/>
      <c r="E129" s="41"/>
      <c r="F129" s="41"/>
    </row>
    <row r="130" spans="1:6" ht="20.25">
      <c r="A130" s="23"/>
      <c r="B130" s="5"/>
      <c r="C130" s="41"/>
      <c r="D130" s="41"/>
      <c r="E130" s="41"/>
      <c r="F130" s="41"/>
    </row>
    <row r="131" spans="1:6" ht="20.25">
      <c r="A131" s="23"/>
      <c r="B131" s="5"/>
      <c r="C131" s="41"/>
      <c r="D131" s="41"/>
      <c r="E131" s="41"/>
      <c r="F131" s="41"/>
    </row>
    <row r="132" spans="1:6" ht="20.25">
      <c r="A132" s="23"/>
      <c r="B132" s="5"/>
      <c r="C132" s="41"/>
      <c r="D132" s="41"/>
      <c r="E132" s="41"/>
      <c r="F132" s="41"/>
    </row>
    <row r="133" spans="1:6" ht="20.25">
      <c r="A133" s="23"/>
      <c r="B133" s="5"/>
      <c r="C133" s="41"/>
      <c r="D133" s="41"/>
      <c r="E133" s="41"/>
      <c r="F133" s="41"/>
    </row>
    <row r="134" spans="1:6" ht="20.25">
      <c r="A134" s="23"/>
      <c r="B134" s="5"/>
      <c r="C134" s="41"/>
      <c r="D134" s="41"/>
      <c r="E134" s="41"/>
      <c r="F134" s="41"/>
    </row>
    <row r="135" spans="1:6" ht="20.25">
      <c r="A135" s="23"/>
      <c r="B135" s="5"/>
      <c r="C135" s="41"/>
      <c r="D135" s="41"/>
      <c r="E135" s="41"/>
      <c r="F135" s="41"/>
    </row>
    <row r="136" spans="1:6" ht="20.25">
      <c r="A136" s="23"/>
      <c r="B136" s="5"/>
      <c r="C136" s="41"/>
      <c r="D136" s="41"/>
      <c r="E136" s="41"/>
      <c r="F136" s="41"/>
    </row>
    <row r="137" spans="1:6" ht="20.25">
      <c r="A137" s="23"/>
      <c r="B137" s="5"/>
      <c r="C137" s="41"/>
      <c r="D137" s="41"/>
      <c r="E137" s="41"/>
      <c r="F137" s="41"/>
    </row>
    <row r="138" spans="1:6" ht="20.25">
      <c r="A138" s="23"/>
      <c r="B138" s="5"/>
      <c r="C138" s="41"/>
      <c r="D138" s="41"/>
      <c r="E138" s="41"/>
      <c r="F138" s="41"/>
    </row>
    <row r="139" spans="1:6" ht="20.25">
      <c r="A139" s="23"/>
      <c r="B139" s="5"/>
      <c r="C139" s="41"/>
      <c r="D139" s="41"/>
      <c r="E139" s="41"/>
      <c r="F139" s="41"/>
    </row>
    <row r="140" spans="1:6" ht="20.25">
      <c r="A140" s="23"/>
      <c r="B140" s="5"/>
      <c r="C140" s="41"/>
      <c r="D140" s="41"/>
      <c r="E140" s="41"/>
      <c r="F140" s="41"/>
    </row>
    <row r="141" spans="1:6" ht="20.25">
      <c r="A141" s="23"/>
      <c r="B141" s="5"/>
      <c r="C141" s="41"/>
      <c r="D141" s="41"/>
      <c r="E141" s="41"/>
      <c r="F141" s="41"/>
    </row>
    <row r="142" spans="1:6" ht="20.25">
      <c r="A142" s="23"/>
      <c r="B142" s="5"/>
      <c r="C142" s="41"/>
      <c r="D142" s="41"/>
      <c r="E142" s="41"/>
      <c r="F142" s="41"/>
    </row>
    <row r="143" spans="1:6" ht="20.25">
      <c r="A143" s="23"/>
      <c r="B143" s="5"/>
      <c r="C143" s="41"/>
      <c r="D143" s="41"/>
      <c r="E143" s="41"/>
      <c r="F143" s="41"/>
    </row>
    <row r="144" spans="1:6" ht="20.25">
      <c r="A144" s="23"/>
      <c r="B144" s="5"/>
      <c r="C144" s="41"/>
      <c r="D144" s="41"/>
      <c r="E144" s="41"/>
      <c r="F144" s="41"/>
    </row>
    <row r="145" spans="1:6" ht="20.25">
      <c r="A145" s="23"/>
      <c r="B145" s="5"/>
      <c r="C145" s="41"/>
      <c r="D145" s="41"/>
      <c r="E145" s="41"/>
      <c r="F145" s="41"/>
    </row>
    <row r="146" spans="1:6" ht="20.25">
      <c r="A146" s="23"/>
      <c r="B146" s="5"/>
      <c r="C146" s="41"/>
      <c r="D146" s="41"/>
      <c r="E146" s="41"/>
      <c r="F146" s="41"/>
    </row>
    <row r="147" spans="1:6" ht="20.25">
      <c r="A147" s="23"/>
      <c r="B147" s="5"/>
      <c r="C147" s="41"/>
      <c r="D147" s="41"/>
      <c r="E147" s="41"/>
      <c r="F147" s="41"/>
    </row>
    <row r="148" spans="1:6" ht="20.25">
      <c r="A148" s="23"/>
      <c r="B148" s="5"/>
      <c r="C148" s="41"/>
      <c r="D148" s="41"/>
      <c r="E148" s="41"/>
      <c r="F148" s="41"/>
    </row>
    <row r="149" spans="1:6" ht="20.25">
      <c r="A149" s="23"/>
      <c r="B149" s="5"/>
      <c r="C149" s="41"/>
      <c r="D149" s="41"/>
      <c r="E149" s="41"/>
      <c r="F149" s="41"/>
    </row>
    <row r="150" spans="1:6" ht="20.25">
      <c r="A150" s="23"/>
      <c r="B150" s="5"/>
      <c r="C150" s="41"/>
      <c r="D150" s="41"/>
      <c r="E150" s="41"/>
      <c r="F150" s="41"/>
    </row>
    <row r="151" spans="1:6" ht="20.25">
      <c r="A151" s="23"/>
      <c r="B151" s="5"/>
      <c r="C151" s="41"/>
      <c r="D151" s="41"/>
      <c r="E151" s="41"/>
      <c r="F151" s="41"/>
    </row>
    <row r="152" spans="1:6" ht="20.25">
      <c r="A152" s="23"/>
      <c r="B152" s="5"/>
      <c r="C152" s="41"/>
      <c r="D152" s="41"/>
      <c r="E152" s="41"/>
      <c r="F152" s="41"/>
    </row>
    <row r="153" spans="1:6" ht="20.25">
      <c r="A153" s="23"/>
      <c r="B153" s="5"/>
      <c r="C153" s="41"/>
      <c r="D153" s="41"/>
      <c r="E153" s="41"/>
      <c r="F153" s="41"/>
    </row>
    <row r="154" spans="1:6" ht="20.25">
      <c r="A154" s="23"/>
      <c r="B154" s="5"/>
      <c r="C154" s="41"/>
      <c r="D154" s="41"/>
      <c r="E154" s="41"/>
      <c r="F154" s="41"/>
    </row>
    <row r="155" spans="1:6" ht="20.25">
      <c r="A155" s="23"/>
      <c r="B155" s="5"/>
      <c r="C155" s="41"/>
      <c r="D155" s="41"/>
      <c r="E155" s="41"/>
      <c r="F155" s="41"/>
    </row>
    <row r="156" spans="1:6" ht="20.25">
      <c r="A156" s="23"/>
      <c r="B156" s="5"/>
      <c r="C156" s="41"/>
      <c r="D156" s="41"/>
      <c r="E156" s="41"/>
      <c r="F156" s="41"/>
    </row>
    <row r="157" spans="1:6" ht="20.25">
      <c r="A157" s="23"/>
      <c r="B157" s="5"/>
      <c r="C157" s="41"/>
      <c r="D157" s="41"/>
      <c r="E157" s="41"/>
      <c r="F157" s="41"/>
    </row>
    <row r="158" spans="1:6" ht="20.25">
      <c r="A158" s="23"/>
      <c r="B158" s="5"/>
      <c r="C158" s="41"/>
      <c r="D158" s="41"/>
      <c r="E158" s="41"/>
      <c r="F158" s="41"/>
    </row>
    <row r="159" spans="1:6" ht="20.25">
      <c r="A159" s="23"/>
      <c r="B159" s="5"/>
      <c r="C159" s="41"/>
      <c r="D159" s="41"/>
      <c r="E159" s="41"/>
      <c r="F159" s="41"/>
    </row>
    <row r="160" spans="1:6" ht="20.25">
      <c r="A160" s="23"/>
      <c r="B160" s="5"/>
      <c r="C160" s="41"/>
      <c r="D160" s="41"/>
      <c r="E160" s="41"/>
      <c r="F160" s="41"/>
    </row>
    <row r="161" spans="1:6" ht="20.25">
      <c r="A161" s="23"/>
      <c r="B161" s="5"/>
      <c r="C161" s="41"/>
      <c r="D161" s="41"/>
      <c r="E161" s="41"/>
      <c r="F161" s="41"/>
    </row>
    <row r="162" spans="1:6" ht="20.25">
      <c r="A162" s="23"/>
      <c r="B162" s="5"/>
      <c r="C162" s="41"/>
      <c r="D162" s="41"/>
      <c r="E162" s="41"/>
      <c r="F162" s="41"/>
    </row>
    <row r="163" spans="1:6" ht="20.25">
      <c r="A163" s="23"/>
      <c r="B163" s="5"/>
      <c r="C163" s="41"/>
      <c r="D163" s="41"/>
      <c r="E163" s="41"/>
      <c r="F163" s="41"/>
    </row>
    <row r="164" spans="1:6" ht="20.25">
      <c r="A164" s="23"/>
      <c r="B164" s="5"/>
      <c r="C164" s="41"/>
      <c r="D164" s="41"/>
      <c r="E164" s="41"/>
      <c r="F164" s="41"/>
    </row>
    <row r="165" spans="1:6" ht="20.25">
      <c r="A165" s="23"/>
      <c r="B165" s="5"/>
      <c r="C165" s="41"/>
      <c r="D165" s="41"/>
      <c r="E165" s="41"/>
      <c r="F165" s="41"/>
    </row>
    <row r="166" spans="1:6" ht="20.25">
      <c r="A166" s="23"/>
      <c r="B166" s="5"/>
      <c r="C166" s="41"/>
      <c r="D166" s="41"/>
      <c r="E166" s="41"/>
      <c r="F166" s="41"/>
    </row>
    <row r="167" spans="1:6" ht="20.25">
      <c r="A167" s="23"/>
      <c r="B167" s="5"/>
      <c r="C167" s="41"/>
      <c r="D167" s="41"/>
      <c r="E167" s="41"/>
      <c r="F167" s="41"/>
    </row>
    <row r="168" spans="1:6" ht="20.25">
      <c r="A168" s="23"/>
      <c r="B168" s="5"/>
      <c r="C168" s="41"/>
      <c r="D168" s="41"/>
      <c r="E168" s="41"/>
      <c r="F168" s="41"/>
    </row>
    <row r="169" spans="1:6" ht="20.25">
      <c r="A169" s="23"/>
      <c r="B169" s="5"/>
      <c r="C169" s="41"/>
      <c r="D169" s="41"/>
      <c r="E169" s="41"/>
      <c r="F169" s="41"/>
    </row>
    <row r="170" spans="1:6" ht="20.25">
      <c r="A170" s="23"/>
      <c r="B170" s="5"/>
      <c r="C170" s="41"/>
      <c r="D170" s="41"/>
      <c r="E170" s="41"/>
      <c r="F170" s="41"/>
    </row>
    <row r="171" spans="1:6" ht="20.25">
      <c r="A171" s="23"/>
      <c r="B171" s="5"/>
      <c r="C171" s="41"/>
      <c r="D171" s="41"/>
      <c r="E171" s="41"/>
      <c r="F171" s="41"/>
    </row>
    <row r="172" spans="1:6" ht="20.25">
      <c r="A172" s="23"/>
      <c r="B172" s="5"/>
      <c r="C172" s="41"/>
      <c r="D172" s="41"/>
      <c r="E172" s="41"/>
      <c r="F172" s="41"/>
    </row>
    <row r="173" spans="1:6" ht="20.25">
      <c r="A173" s="23"/>
      <c r="B173" s="5"/>
      <c r="C173" s="41"/>
      <c r="D173" s="41"/>
      <c r="E173" s="41"/>
      <c r="F173" s="41"/>
    </row>
    <row r="174" spans="1:6" ht="20.25">
      <c r="A174" s="23"/>
      <c r="B174" s="5"/>
      <c r="C174" s="41"/>
      <c r="D174" s="41"/>
      <c r="E174" s="41"/>
      <c r="F174" s="41"/>
    </row>
    <row r="175" spans="1:6" ht="20.25">
      <c r="A175" s="23"/>
      <c r="B175" s="5"/>
      <c r="C175" s="41"/>
      <c r="D175" s="41"/>
      <c r="E175" s="41"/>
      <c r="F175" s="41"/>
    </row>
    <row r="176" spans="1:6" ht="20.25">
      <c r="A176" s="23"/>
      <c r="B176" s="5"/>
      <c r="C176" s="41"/>
      <c r="D176" s="41"/>
      <c r="E176" s="41"/>
      <c r="F176" s="41"/>
    </row>
    <row r="177" spans="1:6" ht="20.25">
      <c r="A177" s="23"/>
      <c r="B177" s="5"/>
      <c r="C177" s="41"/>
      <c r="D177" s="41"/>
      <c r="E177" s="41"/>
      <c r="F177" s="41"/>
    </row>
    <row r="178" spans="1:6" ht="20.25">
      <c r="A178" s="23"/>
      <c r="B178" s="5"/>
      <c r="C178" s="41"/>
      <c r="D178" s="41"/>
      <c r="E178" s="41"/>
      <c r="F178" s="41"/>
    </row>
    <row r="179" spans="1:6" ht="20.25">
      <c r="A179" s="23"/>
      <c r="B179" s="5"/>
      <c r="C179" s="41"/>
      <c r="D179" s="41"/>
      <c r="E179" s="41"/>
      <c r="F179" s="41"/>
    </row>
    <row r="180" spans="1:6" ht="20.25">
      <c r="A180" s="23"/>
      <c r="B180" s="5"/>
      <c r="C180" s="41"/>
      <c r="D180" s="41"/>
      <c r="E180" s="41"/>
      <c r="F180" s="41"/>
    </row>
    <row r="181" spans="1:6" ht="20.25">
      <c r="A181" s="23"/>
      <c r="B181" s="5"/>
      <c r="C181" s="41"/>
      <c r="D181" s="41"/>
      <c r="E181" s="41"/>
      <c r="F181" s="41"/>
    </row>
    <row r="182" spans="1:6" ht="20.25">
      <c r="A182" s="23"/>
      <c r="B182" s="5"/>
      <c r="C182" s="41"/>
      <c r="D182" s="41"/>
      <c r="E182" s="41"/>
      <c r="F182" s="41"/>
    </row>
    <row r="183" spans="1:6" ht="20.25">
      <c r="A183" s="23"/>
      <c r="B183" s="5"/>
      <c r="C183" s="41"/>
      <c r="D183" s="41"/>
      <c r="E183" s="41"/>
      <c r="F183" s="41"/>
    </row>
    <row r="184" spans="1:6" ht="20.25">
      <c r="A184" s="23"/>
      <c r="B184" s="5"/>
      <c r="C184" s="41"/>
      <c r="D184" s="41"/>
      <c r="E184" s="41"/>
      <c r="F184" s="41"/>
    </row>
    <row r="185" spans="1:6" ht="20.25">
      <c r="A185" s="23"/>
      <c r="B185" s="5"/>
      <c r="C185" s="41"/>
      <c r="D185" s="41"/>
      <c r="E185" s="41"/>
      <c r="F185" s="41"/>
    </row>
    <row r="186" spans="1:6" ht="20.25">
      <c r="A186" s="23"/>
      <c r="B186" s="5"/>
      <c r="C186" s="41"/>
      <c r="D186" s="41"/>
      <c r="E186" s="41"/>
      <c r="F186" s="41"/>
    </row>
    <row r="187" spans="1:6" ht="20.25">
      <c r="A187" s="23"/>
      <c r="B187" s="5"/>
      <c r="C187" s="41"/>
      <c r="D187" s="41"/>
      <c r="E187" s="41"/>
      <c r="F187" s="41"/>
    </row>
    <row r="188" spans="1:6" ht="20.25">
      <c r="A188" s="23"/>
      <c r="B188" s="5"/>
      <c r="C188" s="41"/>
      <c r="D188" s="41"/>
      <c r="E188" s="41"/>
      <c r="F188" s="41"/>
    </row>
    <row r="189" spans="1:6" ht="20.25">
      <c r="A189" s="23"/>
      <c r="B189" s="5"/>
      <c r="C189" s="41"/>
      <c r="D189" s="41"/>
      <c r="E189" s="41"/>
      <c r="F189" s="41"/>
    </row>
    <row r="190" spans="1:6" ht="20.25">
      <c r="A190" s="23"/>
      <c r="B190" s="5"/>
      <c r="C190" s="41"/>
      <c r="D190" s="41"/>
      <c r="E190" s="41"/>
      <c r="F190" s="41"/>
    </row>
    <row r="191" spans="1:6" ht="20.25">
      <c r="A191" s="23"/>
      <c r="B191" s="5"/>
      <c r="C191" s="41"/>
      <c r="D191" s="41"/>
      <c r="E191" s="41"/>
      <c r="F191" s="41"/>
    </row>
    <row r="192" spans="1:6" ht="20.25">
      <c r="A192" s="23"/>
      <c r="B192" s="5"/>
      <c r="C192" s="41"/>
      <c r="D192" s="41"/>
      <c r="E192" s="41"/>
      <c r="F192" s="41"/>
    </row>
    <row r="193" spans="1:7" ht="20.25">
      <c r="A193" s="23"/>
      <c r="B193" s="5"/>
      <c r="C193" s="41"/>
      <c r="D193" s="41"/>
      <c r="E193" s="41"/>
      <c r="F193" s="41"/>
    </row>
    <row r="194" spans="1:7" ht="20.25">
      <c r="A194" s="23"/>
      <c r="B194" s="5"/>
      <c r="C194" s="41"/>
      <c r="D194" s="41"/>
      <c r="E194" s="41"/>
      <c r="F194" s="41"/>
    </row>
    <row r="195" spans="1:7" ht="20.25">
      <c r="A195" s="23"/>
      <c r="B195" s="5"/>
      <c r="C195" s="41"/>
      <c r="D195" s="41"/>
      <c r="E195" s="41"/>
      <c r="F195" s="41"/>
    </row>
    <row r="196" spans="1:7" ht="20.25">
      <c r="A196" s="23"/>
      <c r="B196" s="5"/>
      <c r="C196" s="41"/>
      <c r="D196" s="41"/>
      <c r="E196" s="41"/>
      <c r="F196" s="41"/>
    </row>
    <row r="197" spans="1:7" ht="20.25">
      <c r="A197" s="23"/>
      <c r="B197" s="5"/>
      <c r="C197" s="41"/>
      <c r="D197" s="41"/>
      <c r="E197" s="41"/>
      <c r="F197" s="41"/>
    </row>
    <row r="198" spans="1:7" ht="20.25">
      <c r="A198" s="23"/>
      <c r="B198" s="5"/>
      <c r="C198" s="41"/>
      <c r="D198" s="41"/>
      <c r="E198" s="41"/>
      <c r="F198" s="41"/>
    </row>
    <row r="199" spans="1:7" ht="20.25">
      <c r="A199" s="23"/>
      <c r="B199" s="5"/>
      <c r="C199" s="41"/>
      <c r="D199" s="41"/>
      <c r="E199" s="41"/>
      <c r="F199" s="41"/>
    </row>
    <row r="200" spans="1:7" ht="20.25">
      <c r="A200" s="23"/>
      <c r="B200" s="5"/>
      <c r="C200" s="41"/>
      <c r="D200" s="41"/>
      <c r="E200" s="41"/>
      <c r="F200" s="41"/>
    </row>
    <row r="201" spans="1:7" ht="20.25">
      <c r="A201" s="23"/>
      <c r="B201" s="5"/>
      <c r="C201" s="41"/>
      <c r="D201" s="41"/>
      <c r="E201" s="41"/>
      <c r="F201" s="41"/>
    </row>
    <row r="202" spans="1:7" ht="20.25">
      <c r="A202" s="23"/>
      <c r="B202" s="5"/>
      <c r="C202" s="41"/>
      <c r="D202" s="41"/>
      <c r="E202" s="41"/>
      <c r="F202" s="41"/>
    </row>
    <row r="203" spans="1:7" ht="20.25">
      <c r="A203" s="23"/>
      <c r="B203" s="5"/>
      <c r="C203" s="41"/>
      <c r="D203" s="41"/>
      <c r="E203" s="41"/>
      <c r="F203" s="41"/>
    </row>
    <row r="204" spans="1:7" ht="20.25">
      <c r="A204" s="23"/>
      <c r="B204" s="5"/>
      <c r="C204" s="41"/>
      <c r="D204" s="41"/>
      <c r="E204" s="41"/>
      <c r="F204" s="41"/>
    </row>
    <row r="205" spans="1:7" ht="20.25">
      <c r="A205" s="23"/>
      <c r="B205" s="5"/>
      <c r="C205" s="41"/>
      <c r="D205" s="41"/>
      <c r="E205" s="41"/>
      <c r="F205" s="41"/>
    </row>
    <row r="206" spans="1:7" ht="20.25">
      <c r="A206" s="23"/>
      <c r="B206" s="5"/>
      <c r="C206" s="41"/>
      <c r="D206" s="41"/>
      <c r="E206" s="41"/>
      <c r="F206" s="41"/>
    </row>
    <row r="207" spans="1:7">
      <c r="A207" s="8"/>
      <c r="B207" s="5"/>
      <c r="C207" s="5"/>
      <c r="D207" s="5"/>
      <c r="E207" s="5"/>
      <c r="F207" s="5"/>
    </row>
    <row r="208" spans="1:7" ht="20.25">
      <c r="A208" s="8"/>
      <c r="B208" s="42" t="s">
        <v>712</v>
      </c>
      <c r="C208" s="42" t="s">
        <v>713</v>
      </c>
      <c r="D208" s="42"/>
      <c r="E208" s="42"/>
      <c r="F208" t="s">
        <v>712</v>
      </c>
      <c r="G208" t="s">
        <v>713</v>
      </c>
    </row>
    <row r="209" spans="1:10" ht="21">
      <c r="A209" s="8"/>
      <c r="B209" s="43" t="s">
        <v>714</v>
      </c>
      <c r="C209" s="43" t="s">
        <v>715</v>
      </c>
      <c r="D209" s="43"/>
      <c r="E209" s="43"/>
      <c r="F209" t="s">
        <v>714</v>
      </c>
      <c r="H209" t="str">
        <f>IF(NOT(ISBLANK(F209)),F209,IF(NOT(ISBLANK(G209)),"     "&amp;G209,FALSE))</f>
        <v>Afectación Económica o presupuestal</v>
      </c>
      <c r="I209" t="s">
        <v>714</v>
      </c>
      <c r="J209" t="str">
        <f>IF(NOT(ISERROR(MATCH(I209,_xlfn.ANCHORARRAY(B220),0))),H222&amp;"Por favor no seleccionar los criterios de impacto",I209)</f>
        <v>❌Por favor no seleccionar los criterios de impacto</v>
      </c>
    </row>
    <row r="210" spans="1:10" ht="21">
      <c r="A210" s="8"/>
      <c r="B210" s="43" t="s">
        <v>714</v>
      </c>
      <c r="C210" s="43" t="s">
        <v>716</v>
      </c>
      <c r="D210" s="43"/>
      <c r="E210" s="43"/>
      <c r="G210" t="s">
        <v>715</v>
      </c>
      <c r="H210" t="str">
        <f t="shared" ref="H210:H220" si="0">IF(NOT(ISBLANK(F210)),F210,IF(NOT(ISBLANK(G210)),"     "&amp;G210,FALSE))</f>
        <v xml:space="preserve">     Afectación menor a 10 SMLMV .</v>
      </c>
    </row>
    <row r="211" spans="1:10" ht="21">
      <c r="A211" s="8"/>
      <c r="B211" s="43" t="s">
        <v>714</v>
      </c>
      <c r="C211" s="43" t="s">
        <v>717</v>
      </c>
      <c r="D211" s="43"/>
      <c r="E211" s="43"/>
      <c r="G211" t="s">
        <v>716</v>
      </c>
      <c r="H211" t="str">
        <f t="shared" si="0"/>
        <v xml:space="preserve">     Entre 10 y 50 SMLMV </v>
      </c>
    </row>
    <row r="212" spans="1:10" ht="21">
      <c r="A212" s="8"/>
      <c r="B212" s="43" t="s">
        <v>714</v>
      </c>
      <c r="C212" s="43" t="s">
        <v>718</v>
      </c>
      <c r="D212" s="43"/>
      <c r="E212" s="43"/>
      <c r="G212" t="s">
        <v>717</v>
      </c>
      <c r="H212" t="str">
        <f t="shared" si="0"/>
        <v xml:space="preserve">     Entre 50 y 100 SMLMV </v>
      </c>
    </row>
    <row r="213" spans="1:10" ht="21">
      <c r="A213" s="8"/>
      <c r="B213" s="43" t="s">
        <v>714</v>
      </c>
      <c r="C213" s="43" t="s">
        <v>719</v>
      </c>
      <c r="D213" s="43"/>
      <c r="E213" s="43"/>
      <c r="G213" t="s">
        <v>718</v>
      </c>
      <c r="H213" t="str">
        <f t="shared" si="0"/>
        <v xml:space="preserve">     Entre 100 y 500 SMLMV </v>
      </c>
    </row>
    <row r="214" spans="1:10" ht="21">
      <c r="A214" s="8"/>
      <c r="B214" s="43" t="s">
        <v>720</v>
      </c>
      <c r="C214" s="43" t="s">
        <v>721</v>
      </c>
      <c r="D214" s="43"/>
      <c r="E214" s="43"/>
      <c r="G214" t="s">
        <v>719</v>
      </c>
      <c r="H214" t="str">
        <f t="shared" si="0"/>
        <v xml:space="preserve">     Mayor a 500 SMLMV </v>
      </c>
    </row>
    <row r="215" spans="1:10" ht="21">
      <c r="A215" s="8"/>
      <c r="B215" s="43" t="s">
        <v>720</v>
      </c>
      <c r="C215" s="43" t="s">
        <v>722</v>
      </c>
      <c r="D215" s="43"/>
      <c r="E215" s="43"/>
      <c r="F215" t="s">
        <v>720</v>
      </c>
      <c r="H215" t="str">
        <f t="shared" si="0"/>
        <v>Pérdida Reputacional</v>
      </c>
    </row>
    <row r="216" spans="1:10" ht="21">
      <c r="A216" s="8"/>
      <c r="B216" s="43" t="s">
        <v>720</v>
      </c>
      <c r="C216" s="43" t="s">
        <v>723</v>
      </c>
      <c r="D216" s="43"/>
      <c r="E216" s="43"/>
      <c r="G216" t="s">
        <v>721</v>
      </c>
      <c r="H216" t="str">
        <f t="shared" si="0"/>
        <v xml:space="preserve">     El riesgo afecta la imagen de alguna área de la organización</v>
      </c>
    </row>
    <row r="217" spans="1:10" ht="21">
      <c r="A217" s="8"/>
      <c r="B217" s="43" t="s">
        <v>720</v>
      </c>
      <c r="C217" s="43" t="s">
        <v>724</v>
      </c>
      <c r="D217" s="43"/>
      <c r="E217" s="43"/>
      <c r="G217" t="s">
        <v>722</v>
      </c>
      <c r="H217" t="str">
        <f t="shared" si="0"/>
        <v xml:space="preserve">     El riesgo afecta la imagen de la entidad internamente, de conocimiento general, nivel interno, de junta dircetiva y accionistas y/o de provedores</v>
      </c>
    </row>
    <row r="218" spans="1:10" ht="21">
      <c r="A218" s="8"/>
      <c r="B218" s="43" t="s">
        <v>720</v>
      </c>
      <c r="C218" s="43" t="s">
        <v>725</v>
      </c>
      <c r="D218" s="43"/>
      <c r="E218" s="43"/>
      <c r="G218" t="s">
        <v>723</v>
      </c>
      <c r="H218" t="str">
        <f t="shared" si="0"/>
        <v xml:space="preserve">     El riesgo afecta la imagen de la entidad con algunos usuarios de relevancia frente al logro de los objetivos</v>
      </c>
    </row>
    <row r="219" spans="1:10">
      <c r="A219" s="8"/>
      <c r="B219" s="6"/>
      <c r="C219" s="6"/>
      <c r="D219" s="6"/>
      <c r="E219" s="6"/>
      <c r="G219" t="s">
        <v>724</v>
      </c>
      <c r="H219" t="str">
        <f t="shared" si="0"/>
        <v xml:space="preserve">     El riesgo afecta la imagen de de la entidad con efecto publicitario sostenido a nivel de sector administrativo, nivel departamental o municipal</v>
      </c>
    </row>
    <row r="220" spans="1:10">
      <c r="A220" s="8"/>
      <c r="B220" s="6" t="str">
        <f t="array" ref="B220:B222">_xlfn.UNIQUE(Tabla13[[#All],[Criterios]])</f>
        <v>Criterios</v>
      </c>
      <c r="C220" s="6"/>
      <c r="D220" s="6"/>
      <c r="E220" s="6"/>
      <c r="G220" t="s">
        <v>725</v>
      </c>
      <c r="H220" t="str">
        <f t="shared" si="0"/>
        <v xml:space="preserve">     El riesgo afecta la imagen de la entidad a nivel nacional, con efecto publicitarios sostenible a nivel país</v>
      </c>
    </row>
    <row r="221" spans="1:10">
      <c r="A221" s="8"/>
      <c r="B221" s="6" t="str">
        <v>Afectación Económica o presupuestal</v>
      </c>
      <c r="C221" s="6"/>
      <c r="D221" s="6"/>
      <c r="E221" s="6"/>
    </row>
    <row r="222" spans="1:10">
      <c r="B222" s="6" t="str">
        <v>Pérdida Reputacional</v>
      </c>
      <c r="C222" s="6"/>
      <c r="D222" s="6"/>
      <c r="E222" s="6"/>
      <c r="H222" s="7" t="s">
        <v>726</v>
      </c>
    </row>
    <row r="223" spans="1:10">
      <c r="B223" s="4"/>
      <c r="C223" s="4"/>
      <c r="D223" s="4"/>
      <c r="E223" s="4"/>
      <c r="H223" s="7" t="s">
        <v>727</v>
      </c>
    </row>
    <row r="224" spans="1:10">
      <c r="B224" s="4"/>
      <c r="C224" s="4"/>
      <c r="D224" s="4"/>
      <c r="E224" s="4"/>
    </row>
    <row r="225" spans="2:6">
      <c r="B225" s="4"/>
      <c r="C225" s="4"/>
      <c r="D225" s="4"/>
      <c r="E225" s="4"/>
    </row>
    <row r="226" spans="2:6">
      <c r="B226" s="4"/>
      <c r="C226" s="4"/>
      <c r="D226" s="4"/>
      <c r="E226" s="4"/>
      <c r="F226" s="4"/>
    </row>
    <row r="227" spans="2:6">
      <c r="B227" s="4"/>
      <c r="C227" s="4"/>
      <c r="D227" s="4"/>
      <c r="E227" s="4"/>
      <c r="F227" s="4"/>
    </row>
    <row r="228" spans="2:6">
      <c r="B228" s="4"/>
      <c r="C228" s="4"/>
      <c r="D228" s="4"/>
      <c r="E228" s="4"/>
      <c r="F228" s="4"/>
    </row>
    <row r="229" spans="2:6">
      <c r="B229" s="4"/>
      <c r="C229" s="4"/>
      <c r="D229" s="4"/>
      <c r="E229" s="4"/>
      <c r="F229" s="4"/>
    </row>
    <row r="230" spans="2:6">
      <c r="B230" s="4"/>
      <c r="C230" s="4"/>
      <c r="D230" s="4"/>
      <c r="E230" s="4"/>
      <c r="F230" s="4"/>
    </row>
    <row r="231" spans="2:6">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B13" workbookViewId="0">
      <selection activeCell="L24" sqref="L24"/>
    </sheetView>
  </sheetViews>
  <sheetFormatPr defaultColWidth="11.42578125" defaultRowHeight="1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F35"/>
  <sheetViews>
    <sheetView workbookViewId="0">
      <selection activeCell="B17" sqref="B17"/>
    </sheetView>
  </sheetViews>
  <sheetFormatPr defaultColWidth="11.42578125" defaultRowHeight="15"/>
  <cols>
    <col min="2" max="2" width="24" customWidth="1"/>
    <col min="3" max="3" width="23.42578125" customWidth="1"/>
    <col min="4" max="4" width="24.42578125" customWidth="1"/>
    <col min="5" max="6" width="16.85546875" customWidth="1"/>
  </cols>
  <sheetData>
    <row r="2" spans="2:6">
      <c r="B2" t="s">
        <v>728</v>
      </c>
      <c r="E2" t="s">
        <v>729</v>
      </c>
    </row>
    <row r="3" spans="2:6">
      <c r="B3" t="s">
        <v>730</v>
      </c>
      <c r="E3" t="s">
        <v>731</v>
      </c>
    </row>
    <row r="4" spans="2:6">
      <c r="B4" t="s">
        <v>732</v>
      </c>
      <c r="E4" t="s">
        <v>733</v>
      </c>
    </row>
    <row r="5" spans="2:6">
      <c r="B5" t="s">
        <v>136</v>
      </c>
    </row>
    <row r="8" spans="2:6">
      <c r="B8" t="s">
        <v>734</v>
      </c>
      <c r="E8" t="s">
        <v>96</v>
      </c>
      <c r="F8" t="s">
        <v>735</v>
      </c>
    </row>
    <row r="9" spans="2:6">
      <c r="B9" t="s">
        <v>736</v>
      </c>
      <c r="E9" t="s">
        <v>305</v>
      </c>
      <c r="F9" t="s">
        <v>737</v>
      </c>
    </row>
    <row r="10" spans="2:6">
      <c r="B10" t="s">
        <v>738</v>
      </c>
      <c r="E10" t="s">
        <v>173</v>
      </c>
      <c r="F10" t="s">
        <v>671</v>
      </c>
    </row>
    <row r="11" spans="2:6">
      <c r="E11" t="s">
        <v>127</v>
      </c>
      <c r="F11" t="s">
        <v>128</v>
      </c>
    </row>
    <row r="12" spans="2:6">
      <c r="B12" t="s">
        <v>739</v>
      </c>
      <c r="E12" t="s">
        <v>330</v>
      </c>
      <c r="F12" t="s">
        <v>234</v>
      </c>
    </row>
    <row r="13" spans="2:6">
      <c r="B13" s="27" t="s">
        <v>455</v>
      </c>
      <c r="E13" t="s">
        <v>648</v>
      </c>
      <c r="F13" t="s">
        <v>174</v>
      </c>
    </row>
    <row r="14" spans="2:6">
      <c r="B14" s="27" t="s">
        <v>126</v>
      </c>
    </row>
    <row r="15" spans="2:6">
      <c r="B15" s="27" t="s">
        <v>740</v>
      </c>
    </row>
    <row r="16" spans="2:6">
      <c r="B16" s="27" t="s">
        <v>741</v>
      </c>
    </row>
    <row r="17" spans="2:2">
      <c r="B17" s="27" t="s">
        <v>199</v>
      </c>
    </row>
    <row r="18" spans="2:2">
      <c r="B18" s="27" t="s">
        <v>742</v>
      </c>
    </row>
    <row r="19" spans="2:2">
      <c r="B19" s="27" t="s">
        <v>172</v>
      </c>
    </row>
    <row r="20" spans="2:2">
      <c r="B20" s="27" t="s">
        <v>233</v>
      </c>
    </row>
    <row r="22" spans="2:2">
      <c r="B22" s="27" t="s">
        <v>743</v>
      </c>
    </row>
    <row r="23" spans="2:2">
      <c r="B23" t="s">
        <v>744</v>
      </c>
    </row>
    <row r="24" spans="2:2">
      <c r="B24" t="s">
        <v>745</v>
      </c>
    </row>
    <row r="25" spans="2:2">
      <c r="B25" t="s">
        <v>746</v>
      </c>
    </row>
    <row r="26" spans="2:2">
      <c r="B26" t="s">
        <v>747</v>
      </c>
    </row>
    <row r="27" spans="2:2">
      <c r="B27" t="s">
        <v>748</v>
      </c>
    </row>
    <row r="28" spans="2:2">
      <c r="B28" t="s">
        <v>749</v>
      </c>
    </row>
    <row r="29" spans="2:2">
      <c r="B29" t="s">
        <v>750</v>
      </c>
    </row>
    <row r="30" spans="2:2">
      <c r="B30" t="s">
        <v>751</v>
      </c>
    </row>
    <row r="31" spans="2:2">
      <c r="B31" t="s">
        <v>752</v>
      </c>
    </row>
    <row r="32" spans="2:2">
      <c r="B32" t="s">
        <v>753</v>
      </c>
    </row>
    <row r="33" spans="2:2">
      <c r="B33" t="s">
        <v>7</v>
      </c>
    </row>
    <row r="34" spans="2:2">
      <c r="B34" t="s">
        <v>754</v>
      </c>
    </row>
    <row r="35" spans="2:2">
      <c r="B35" t="s">
        <v>755</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A21"/>
  <sheetViews>
    <sheetView workbookViewId="0">
      <selection activeCell="A19" sqref="A19"/>
    </sheetView>
  </sheetViews>
  <sheetFormatPr defaultColWidth="10.85546875" defaultRowHeight="12.75"/>
  <cols>
    <col min="1" max="1" width="32.85546875" style="1" customWidth="1"/>
    <col min="2" max="16384" width="10.85546875" style="1"/>
  </cols>
  <sheetData>
    <row r="3" spans="1:1">
      <c r="A3" s="2" t="s">
        <v>144</v>
      </c>
    </row>
    <row r="4" spans="1:1">
      <c r="A4" s="2" t="s">
        <v>159</v>
      </c>
    </row>
    <row r="5" spans="1:1">
      <c r="A5" s="2" t="s">
        <v>130</v>
      </c>
    </row>
    <row r="6" spans="1:1">
      <c r="A6" s="2" t="s">
        <v>483</v>
      </c>
    </row>
    <row r="7" spans="1:1">
      <c r="A7" s="2" t="s">
        <v>131</v>
      </c>
    </row>
    <row r="8" spans="1:1">
      <c r="A8" s="2" t="s">
        <v>132</v>
      </c>
    </row>
    <row r="9" spans="1:1">
      <c r="A9" s="2" t="s">
        <v>145</v>
      </c>
    </row>
    <row r="10" spans="1:1">
      <c r="A10" s="2" t="s">
        <v>152</v>
      </c>
    </row>
    <row r="11" spans="1:1">
      <c r="A11" s="2" t="s">
        <v>133</v>
      </c>
    </row>
    <row r="12" spans="1:1">
      <c r="A12" s="2" t="s">
        <v>756</v>
      </c>
    </row>
    <row r="13" spans="1:1">
      <c r="A13" s="2" t="s">
        <v>757</v>
      </c>
    </row>
    <row r="14" spans="1:1">
      <c r="A14" s="2" t="s">
        <v>758</v>
      </c>
    </row>
    <row r="16" spans="1:1">
      <c r="A16" s="2" t="s">
        <v>759</v>
      </c>
    </row>
    <row r="17" spans="1:1">
      <c r="A17" s="2" t="s">
        <v>728</v>
      </c>
    </row>
    <row r="18" spans="1:1">
      <c r="A18" s="2" t="s">
        <v>730</v>
      </c>
    </row>
    <row r="20" spans="1:1">
      <c r="A20" s="2" t="s">
        <v>736</v>
      </c>
    </row>
    <row r="21" spans="1:1">
      <c r="A21" s="2" t="s">
        <v>738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E5C104-6C7F-4B77-89C2-BED1DC84B878}"/>
</file>

<file path=customXml/itemProps2.xml><?xml version="1.0" encoding="utf-8"?>
<ds:datastoreItem xmlns:ds="http://schemas.openxmlformats.org/officeDocument/2006/customXml" ds:itemID="{A88AB51E-7ECB-44CC-97B1-A94F0D9F0EBA}"/>
</file>

<file path=customXml/itemProps3.xml><?xml version="1.0" encoding="utf-8"?>
<ds:datastoreItem xmlns:ds="http://schemas.openxmlformats.org/officeDocument/2006/customXml" ds:itemID="{D6BE881E-BABC-417E-B4D6-87C51FC2E117}"/>
</file>

<file path=docProps/app.xml><?xml version="1.0" encoding="utf-8"?>
<Properties xmlns="http://schemas.openxmlformats.org/officeDocument/2006/extended-properties" xmlns:vt="http://schemas.openxmlformats.org/officeDocument/2006/docPropsVTypes">
  <Application>Microsoft Excel Online</Application>
  <Manager/>
  <Company>Hewlett-Packard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
  <cp:revision/>
  <dcterms:created xsi:type="dcterms:W3CDTF">2020-03-24T23:12:47Z</dcterms:created>
  <dcterms:modified xsi:type="dcterms:W3CDTF">2025-07-16T21:10:17Z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