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hidePivotFieldList="1" defaultThemeVersion="124226"/>
  <mc:AlternateContent xmlns:mc="http://schemas.openxmlformats.org/markup-compatibility/2006">
    <mc:Choice Requires="x15">
      <x15ac:absPath xmlns:x15ac="http://schemas.microsoft.com/office/spreadsheetml/2010/11/ac" url="https://isvimedgovco.sharepoint.com/sites/7Planeacion-Pla_Inte_Gestion/Documentos compartidos/Pla_Inte_Gestion/3. PLANEACIÓN INTEGRADA DE GESTIÓN/3. SCI/2025/SEGUIMIENTO MATRICES DE RIESGO 2025/2DO TRIM/APROBADOS/"/>
    </mc:Choice>
  </mc:AlternateContent>
  <xr:revisionPtr revIDLastSave="3" documentId="8_{F73897EA-5D06-4CAC-A931-8241FA2605E0}" xr6:coauthVersionLast="47" xr6:coauthVersionMax="47" xr10:uidLastSave="{1DFD73B2-0581-47DB-ABF7-14FE50515B1E}"/>
  <bookViews>
    <workbookView xWindow="-108" yWindow="-108" windowWidth="23256" windowHeight="12456" tabRatio="503" firstSheet="2" activeTab="2" xr2:uid="{00000000-000D-0000-FFFF-FFFF00000000}"/>
  </bookViews>
  <sheets>
    <sheet name="1. ESTABLECIMIENTO CONTEXTO " sheetId="23" r:id="rId1"/>
    <sheet name="2. IDENTIFICACIÓN ACTIVOS TI" sheetId="24" r:id="rId2"/>
    <sheet name="3. MATRIZ DE RIESGOS" sheetId="21" r:id="rId3"/>
    <sheet name="Matriz de Calor" sheetId="18" r:id="rId4"/>
    <sheet name="Tabla probabilidad" sheetId="12" r:id="rId5"/>
    <sheet name="Tabla Impacto" sheetId="22" r:id="rId6"/>
    <sheet name="Tabla Valoración controles" sheetId="15" r:id="rId7"/>
    <sheet name="Opciones Tratamiento" sheetId="16" r:id="rId8"/>
    <sheet name="Hoja1" sheetId="11" state="hidden" r:id="rId9"/>
  </sheets>
  <calcPr calcId="191028"/>
  <pivotCaches>
    <pivotCache cacheId="0" r:id="rId10"/>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36" i="21" l="1"/>
  <c r="Q36" i="21"/>
  <c r="Q35" i="21"/>
  <c r="T35" i="21"/>
  <c r="T34" i="21"/>
  <c r="Q34" i="21"/>
  <c r="N36" i="21"/>
  <c r="N35" i="21"/>
  <c r="N34" i="21"/>
  <c r="M36" i="21"/>
  <c r="M35" i="21"/>
  <c r="M34" i="21"/>
  <c r="K36" i="21"/>
  <c r="K35" i="21"/>
  <c r="K34" i="21"/>
  <c r="T32" i="21"/>
  <c r="Q32" i="21"/>
  <c r="Q33" i="21"/>
  <c r="N33" i="21"/>
  <c r="M33" i="21"/>
  <c r="K33" i="21"/>
  <c r="Y34" i="21" l="1"/>
  <c r="AC34" i="21"/>
  <c r="AC33" i="21"/>
  <c r="AB33" i="21" s="1"/>
  <c r="Y33" i="21"/>
  <c r="AE33" i="21" s="1"/>
  <c r="AD33" i="21" s="1"/>
  <c r="AB34" i="21" l="1"/>
  <c r="AA34" i="21"/>
  <c r="Z34" i="21"/>
  <c r="AG33" i="21"/>
  <c r="AF33" i="21" s="1"/>
  <c r="AH33" i="21" s="1"/>
  <c r="AA33" i="21"/>
  <c r="Z33" i="21"/>
  <c r="Y36" i="21" l="1"/>
  <c r="Y35" i="21"/>
  <c r="Q21" i="21"/>
  <c r="T21" i="21"/>
  <c r="Q20" i="21"/>
  <c r="T20" i="21"/>
  <c r="Q26" i="21"/>
  <c r="Q27" i="21"/>
  <c r="Q24" i="21"/>
  <c r="Q25" i="21"/>
  <c r="Q23" i="21"/>
  <c r="Q19" i="21"/>
  <c r="Q18" i="21"/>
  <c r="Q17" i="21"/>
  <c r="Q16" i="21"/>
  <c r="Q15" i="21"/>
  <c r="M15" i="21"/>
  <c r="AC35" i="21" s="1"/>
  <c r="T15" i="21"/>
  <c r="T27" i="21"/>
  <c r="K15" i="21"/>
  <c r="T16" i="21"/>
  <c r="T17" i="21"/>
  <c r="T18" i="21"/>
  <c r="T19" i="21"/>
  <c r="T23" i="21"/>
  <c r="T24" i="21"/>
  <c r="T25" i="21"/>
  <c r="T26" i="21"/>
  <c r="Q31" i="21"/>
  <c r="Q30" i="21"/>
  <c r="Q29" i="21"/>
  <c r="Q28" i="21"/>
  <c r="M28" i="21"/>
  <c r="T31" i="21"/>
  <c r="K28" i="21"/>
  <c r="T28" i="21"/>
  <c r="T29" i="21"/>
  <c r="T30" i="21"/>
  <c r="H220" i="22"/>
  <c r="B220" i="22" a="1"/>
  <c r="B220" i="22" s="1"/>
  <c r="J209" i="22" s="1"/>
  <c r="H219" i="22"/>
  <c r="H218" i="22"/>
  <c r="H217" i="22"/>
  <c r="H216" i="22"/>
  <c r="H215" i="22"/>
  <c r="H214" i="22"/>
  <c r="H213" i="22"/>
  <c r="H212" i="22"/>
  <c r="H211" i="22"/>
  <c r="H210" i="22"/>
  <c r="H209" i="22"/>
  <c r="N28" i="21"/>
  <c r="N15" i="21"/>
  <c r="AA35" i="21" l="1"/>
  <c r="Z35" i="21"/>
  <c r="AE34" i="21"/>
  <c r="AD34" i="21" s="1"/>
  <c r="AB35" i="21"/>
  <c r="AC36" i="21"/>
  <c r="AB36" i="21" s="1"/>
  <c r="AA36" i="21"/>
  <c r="Z36" i="21"/>
  <c r="AC28" i="21"/>
  <c r="Y28" i="21"/>
  <c r="Z28" i="21" s="1"/>
  <c r="AC15" i="21"/>
  <c r="AC16" i="21" s="1"/>
  <c r="AB16" i="21" s="1"/>
  <c r="AC29" i="21"/>
  <c r="AC30" i="21" s="1"/>
  <c r="AB28" i="21"/>
  <c r="Y15" i="21"/>
  <c r="Y16" i="21"/>
  <c r="AG34" i="21" l="1"/>
  <c r="AF34" i="21" s="1"/>
  <c r="AH34" i="21" s="1"/>
  <c r="AB15" i="21"/>
  <c r="AA28" i="21"/>
  <c r="Y29" i="21" s="1"/>
  <c r="Z29" i="21" s="1"/>
  <c r="AA15" i="21"/>
  <c r="Z15" i="21"/>
  <c r="AA16" i="21"/>
  <c r="Y17" i="21" s="1"/>
  <c r="Z16" i="21"/>
  <c r="AC31" i="21"/>
  <c r="AB30" i="21"/>
  <c r="AB29" i="21"/>
  <c r="AC17" i="21"/>
  <c r="AA29" i="21" l="1"/>
  <c r="Y30" i="21" s="1"/>
  <c r="AA30" i="21" s="1"/>
  <c r="Y31" i="21" s="1"/>
  <c r="AB31" i="21"/>
  <c r="AC32" i="21"/>
  <c r="AB32" i="21" s="1"/>
  <c r="AC18" i="21"/>
  <c r="AB17" i="21"/>
  <c r="AA17" i="21"/>
  <c r="Y18" i="21" s="1"/>
  <c r="Z17" i="21"/>
  <c r="Z30" i="21" l="1"/>
  <c r="AG28" i="21"/>
  <c r="AF28" i="21" s="1"/>
  <c r="AA18" i="21"/>
  <c r="Y19" i="21" s="1"/>
  <c r="Z18" i="21"/>
  <c r="Z31" i="21"/>
  <c r="AA31" i="21"/>
  <c r="Y32" i="21" s="1"/>
  <c r="AE28" i="21" s="1"/>
  <c r="AD28" i="21" s="1"/>
  <c r="AB18" i="21"/>
  <c r="AC20" i="21"/>
  <c r="AC19" i="21"/>
  <c r="AH28" i="21" l="1"/>
  <c r="AA32" i="21"/>
  <c r="Z32" i="21"/>
  <c r="AB19" i="21"/>
  <c r="AB20" i="21"/>
  <c r="AC21" i="21"/>
  <c r="AA19" i="21"/>
  <c r="Y20" i="21" s="1"/>
  <c r="Z19" i="21"/>
  <c r="AB21" i="21" l="1"/>
  <c r="AC22" i="21"/>
  <c r="AA20" i="21"/>
  <c r="Y21" i="21" s="1"/>
  <c r="Z20" i="21"/>
  <c r="AC23" i="21" l="1"/>
  <c r="AB22" i="21"/>
  <c r="AA21" i="21"/>
  <c r="Y22" i="21" s="1"/>
  <c r="Z21" i="21"/>
  <c r="AA22" i="21" l="1"/>
  <c r="Y23" i="21" s="1"/>
  <c r="Z22" i="21"/>
  <c r="AB23" i="21"/>
  <c r="AC24" i="21"/>
  <c r="AB24" i="21" l="1"/>
  <c r="AC25" i="21"/>
  <c r="Z23" i="21"/>
  <c r="AA23" i="21"/>
  <c r="Y24" i="21" s="1"/>
  <c r="AA24" i="21" l="1"/>
  <c r="Y25" i="21" s="1"/>
  <c r="Z24" i="21"/>
  <c r="AB25" i="21"/>
  <c r="AC27" i="21"/>
  <c r="AC26" i="21"/>
  <c r="AB26" i="21" s="1"/>
  <c r="AB27" i="21" l="1"/>
  <c r="AG15" i="21"/>
  <c r="AF15" i="21" s="1"/>
  <c r="Z25" i="21"/>
  <c r="AA25" i="21"/>
  <c r="Y26" i="21" s="1"/>
  <c r="AA26" i="21" l="1"/>
  <c r="Y27" i="21" s="1"/>
  <c r="Z26" i="21"/>
  <c r="AA27" i="21" l="1"/>
  <c r="Z27" i="21"/>
  <c r="AE15" i="21"/>
  <c r="AD15" i="21" s="1"/>
  <c r="AH15" i="2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<sst xmlns="http://schemas.openxmlformats.org/spreadsheetml/2006/main" count="659" uniqueCount="395">
  <si>
    <t>MAPA DE RIESGOS DE PROCESO</t>
  </si>
  <si>
    <r>
      <t>CÓDIGO:</t>
    </r>
    <r>
      <rPr>
        <sz val="12"/>
        <rFont val="Arial Narrow"/>
        <family val="2"/>
      </rPr>
      <t xml:space="preserve"> F-GM-29</t>
    </r>
  </si>
  <si>
    <r>
      <t xml:space="preserve">VERSIÓN: </t>
    </r>
    <r>
      <rPr>
        <sz val="12"/>
        <rFont val="Arial Narrow"/>
        <family val="2"/>
      </rPr>
      <t>05</t>
    </r>
  </si>
  <si>
    <r>
      <t xml:space="preserve">FECHA: </t>
    </r>
    <r>
      <rPr>
        <sz val="12"/>
        <rFont val="Arial Narrow"/>
        <family val="2"/>
      </rPr>
      <t>30/03/2022</t>
    </r>
  </si>
  <si>
    <r>
      <t xml:space="preserve">PÁGINA: </t>
    </r>
    <r>
      <rPr>
        <sz val="12"/>
        <rFont val="Arial Narrow"/>
        <family val="2"/>
      </rPr>
      <t>1 de 3</t>
    </r>
  </si>
  <si>
    <t xml:space="preserve">4.2.1. ESTABLECIMIENTO DEL CONTEXTO </t>
  </si>
  <si>
    <t xml:space="preserve">PROCESO: </t>
  </si>
  <si>
    <t>Gestión de TIC</t>
  </si>
  <si>
    <t>FECHA DE ELABORACIÓN O ACTUALIZACIÓN:</t>
  </si>
  <si>
    <t>Diciembre de 2021</t>
  </si>
  <si>
    <t>RESPONSABLE (s) DE ELABORACIÓN O ACTUALIZACIÓN</t>
  </si>
  <si>
    <t>Carlos Leonardo Gómez</t>
  </si>
  <si>
    <t>Factor: Externo/Interno/Proceso</t>
  </si>
  <si>
    <t xml:space="preserve">Variable </t>
  </si>
  <si>
    <t xml:space="preserve">¿Cómo me puede afectar? </t>
  </si>
  <si>
    <t>CARÁCTER: Positivo/negativo</t>
  </si>
  <si>
    <t>Breve análisis</t>
  </si>
  <si>
    <t>Factor Externo</t>
  </si>
  <si>
    <t>Nivel de presupuesto debido a la transferencia de recursos de la alcaldía</t>
  </si>
  <si>
    <t>POSITIVO</t>
  </si>
  <si>
    <t>Los recursos transferidos desde la alcaldía ha permitido el mejoramiento tecnológico de la entidad.</t>
  </si>
  <si>
    <t>Factor Interno</t>
  </si>
  <si>
    <t>Tramitología adicional en el proceso de contratación relacionado con el proceso de estudio de mercado</t>
  </si>
  <si>
    <t>NEGATIVO</t>
  </si>
  <si>
    <t>Amplia oferta de proveedores</t>
  </si>
  <si>
    <t>Factor de proceso</t>
  </si>
  <si>
    <t xml:space="preserve">Dadas las condiciones organizacionales y la naturaleza del instituto se dificulta en el corto plazo a acceder a las tecnologías digitales, lo que refleja una desarticulación entre las exigencias normativas del gobierno y la realidad de las entidades publicas. </t>
  </si>
  <si>
    <t xml:space="preserve">Le brinda al instituto el mapa de ruta claro para la ejecución de las estrategias en tema de gobierno digital, lo que a la vez le permite articularse con las directrices a nivel nacional. </t>
  </si>
  <si>
    <t>Las modalidades de contratación que aplican para la adquisición de productos y servicios de TI en ocasiones dificulta la selección de proveedores de mayor calidad y reputación.
Dadas las condiciones organizacionales y la naturaleza del instituto se dificulta la adaptabilidad de las leyes que regulan la contratación, y por ende no se logra obtener alineación a la realidad del contexto.</t>
  </si>
  <si>
    <t>Ambiente físico de trabajo</t>
  </si>
  <si>
    <t>Nivel de servicio</t>
  </si>
  <si>
    <t>Actualmente el proceso cuenta con un buen posicionamiento frente a los clientes derivado de la calidad del servicio ofrecido.</t>
  </si>
  <si>
    <t>Control continuo</t>
  </si>
  <si>
    <t>El proceso cuenta con indicadores que se miden de manera constante, permitiendo la toma de decisiones.</t>
  </si>
  <si>
    <t>Carga de trabajo</t>
  </si>
  <si>
    <t xml:space="preserve">El equipo de trabajo con el que se cuenta actualmente es insuficiente, generando sobre carga laboral que se ve reflejado en una inadecuada planeación de las necesidades llevando en ocasiones al no cumplimiento de los cronogramas establecidos.
</t>
  </si>
  <si>
    <t>Protocolos de seguridad de la información</t>
  </si>
  <si>
    <t>Fuga de conocimiento</t>
  </si>
  <si>
    <t>Las condiciones organizacionales relacionadas con el personal de la entidad no permiten la apropiación del conocimiento y la permanencia en el tiempo.</t>
  </si>
  <si>
    <r>
      <t xml:space="preserve">PÁGINA: </t>
    </r>
    <r>
      <rPr>
        <sz val="12"/>
        <rFont val="Arial Narrow"/>
        <family val="2"/>
      </rPr>
      <t>2 de 3</t>
    </r>
  </si>
  <si>
    <t xml:space="preserve">IDENTIFICACIÓN DE ACTIVOS DE TI </t>
  </si>
  <si>
    <t>Activo</t>
  </si>
  <si>
    <t>Responsable</t>
  </si>
  <si>
    <t>Observaciones</t>
  </si>
  <si>
    <t>SIFI</t>
  </si>
  <si>
    <t>Subdirección Administrativa y Financiera - Gestión de TI</t>
  </si>
  <si>
    <t>Software propio</t>
  </si>
  <si>
    <t>Correo Electrónico</t>
  </si>
  <si>
    <t>Software propio - En proceso de migración a la nube.</t>
  </si>
  <si>
    <t>Directorio Activo - AD</t>
  </si>
  <si>
    <t>SOPHOS - Antivirus</t>
  </si>
  <si>
    <t>Leasing, administración local</t>
  </si>
  <si>
    <t>Elastix - Planta Telefónica</t>
  </si>
  <si>
    <t>NAS - Almacenamiento</t>
  </si>
  <si>
    <t>Software y Hardware Propio</t>
  </si>
  <si>
    <t>Propio</t>
  </si>
  <si>
    <t>Switches de comunicación</t>
  </si>
  <si>
    <t>Servidores</t>
  </si>
  <si>
    <t>SICOF</t>
  </si>
  <si>
    <t>Subdirección Administrativa y Financiera - Gestión Financiera y operador ADA.</t>
  </si>
  <si>
    <t>Mixto</t>
  </si>
  <si>
    <t>Equipos de computo</t>
  </si>
  <si>
    <t>CÓDIGO: F-GM-29</t>
  </si>
  <si>
    <r>
      <t xml:space="preserve">VERSIÓN: </t>
    </r>
    <r>
      <rPr>
        <sz val="11"/>
        <color theme="1"/>
        <rFont val="Arial Narrow"/>
        <family val="2"/>
      </rPr>
      <t>05</t>
    </r>
  </si>
  <si>
    <r>
      <t xml:space="preserve">FECHA: </t>
    </r>
    <r>
      <rPr>
        <sz val="11"/>
        <color theme="1"/>
        <rFont val="Arial Narrow"/>
        <family val="2"/>
      </rPr>
      <t>30/03/2022</t>
    </r>
  </si>
  <si>
    <r>
      <t xml:space="preserve">PÁGINA: </t>
    </r>
    <r>
      <rPr>
        <sz val="11"/>
        <color theme="1"/>
        <rFont val="Arial Narrow"/>
        <family val="2"/>
      </rPr>
      <t>3 de 3</t>
    </r>
  </si>
  <si>
    <t>PROCESO:</t>
  </si>
  <si>
    <t>junio de 2024</t>
  </si>
  <si>
    <t>profesional lider de TIC</t>
  </si>
  <si>
    <t>OBJETIVO:</t>
  </si>
  <si>
    <t>Gestionar el sistema de información y las tecnologías del instituto de manera  eficiente, segura y confiable, asegurando la disponibilidad de los servicios e información</t>
  </si>
  <si>
    <t>ALCANCE:</t>
  </si>
  <si>
    <t xml:space="preserve">Inicia desde la identificación de las necesidades organizacionales y de los usuarios, termina con el mantenimiento, mejoramiento tecnológico del hardware y software del Instituto. </t>
  </si>
  <si>
    <t>4.2. IDENTIFICACION DEL RIESGO</t>
  </si>
  <si>
    <t>4.3. EVALUACIÓN DEL RIESGO</t>
  </si>
  <si>
    <t>4.4. TRATAMIENTO DEL RIESGO</t>
  </si>
  <si>
    <t>Referencia *</t>
  </si>
  <si>
    <t>Objetivo</t>
  </si>
  <si>
    <t>Temática / Linea de Acción</t>
  </si>
  <si>
    <t>1. QUE?</t>
  </si>
  <si>
    <t>2. COMO SE REFLEJA?</t>
  </si>
  <si>
    <t>3. POR QUE?
(Evento Potencial Principal)</t>
  </si>
  <si>
    <t>Descripción del Riesgo
(1+2+3)</t>
  </si>
  <si>
    <t>Causa
(Evento Potencial Intermedio)</t>
  </si>
  <si>
    <t>Clasificación del Riesgo</t>
  </si>
  <si>
    <t>EVALUACION DE RIESGO INHERENTE</t>
  </si>
  <si>
    <t>VALORACION DE CONTROLES</t>
  </si>
  <si>
    <t>EVALUACION DEL RIESGO RESIDUAL</t>
  </si>
  <si>
    <t>Tratamiento</t>
  </si>
  <si>
    <t>FORMULAR ACCIONES ESPECIFICAS</t>
  </si>
  <si>
    <t>Probabilidad Inherente</t>
  </si>
  <si>
    <t>%</t>
  </si>
  <si>
    <t>Impacto 
Inherente</t>
  </si>
  <si>
    <t>Zona de Riesgo Inherente</t>
  </si>
  <si>
    <t>No. Control</t>
  </si>
  <si>
    <t>Descripción del Control</t>
  </si>
  <si>
    <t>Afectación</t>
  </si>
  <si>
    <t>Atributos</t>
  </si>
  <si>
    <t>Probabilidad Residual</t>
  </si>
  <si>
    <t xml:space="preserve">Probabilidad Residual </t>
  </si>
  <si>
    <t>Impacto Residual</t>
  </si>
  <si>
    <t>Probabilidad Residual Final</t>
  </si>
  <si>
    <t>Impacto Residual Final</t>
  </si>
  <si>
    <t>Zona de Riesgo Final</t>
  </si>
  <si>
    <t>VER ACCION #</t>
  </si>
  <si>
    <t>Tipo</t>
  </si>
  <si>
    <t>Implementación</t>
  </si>
  <si>
    <t>Calificación</t>
  </si>
  <si>
    <t>Documentación</t>
  </si>
  <si>
    <t>Frecuencia</t>
  </si>
  <si>
    <t>Evidencia</t>
  </si>
  <si>
    <t>Nombre de la evidencia</t>
  </si>
  <si>
    <t>GT5</t>
  </si>
  <si>
    <t>Proceos: Gestionar el sistema de información y las tecnologías del Instituto de manera eficiente, adoptando buenas prácticas y medidas de seguridad adecuadas para propender por la disponibilidad de los servicios e información.</t>
  </si>
  <si>
    <t>Disponiblidad de servicios e información basados en software y hardware</t>
  </si>
  <si>
    <t>afectación económica y reputacional del Instituto</t>
  </si>
  <si>
    <t>por mal desempeño institucional derivado del incumplimiento de objetivos, metas y servicios.</t>
  </si>
  <si>
    <r>
      <t xml:space="preserve">debido a fallas en la </t>
    </r>
    <r>
      <rPr>
        <b/>
        <sz val="11"/>
        <color rgb="FFFF0000"/>
        <rFont val="Arial Narrow"/>
        <family val="2"/>
      </rPr>
      <t xml:space="preserve">disponiblidad </t>
    </r>
    <r>
      <rPr>
        <sz val="11"/>
        <color theme="1"/>
        <rFont val="Arial Narrow"/>
        <family val="2"/>
      </rPr>
      <t>de servicios e información basados en software y hardware, que soportan la operación de los procesos</t>
    </r>
  </si>
  <si>
    <t>Posibilidad de afectación económica y reputacional por mal desempeño institucional derivado del incumplimiento de objetivos y metas relacionados con el Plan de Desarrollo Municipal a cargo del Instituto y con la planeación estratégica. Lo anterior, debido a fallas en la disponiblidad de servicios e información basados en software y hardware, que soportan la operación de los procesos.</t>
  </si>
  <si>
    <t>1. Perdida de Información (Robo, alteración y/o perdida de Información).</t>
  </si>
  <si>
    <t>Riesgo Tecnológico</t>
  </si>
  <si>
    <t>Muy Alta</t>
  </si>
  <si>
    <t>Catastrófico</t>
  </si>
  <si>
    <t>La persona encargada de operar la plataforma revisa los reuqerimientos que han ingresado por fallas en la disponibilidad del servicio (wifi, impresión, sifi, telefonia, directorio activo, red de datos, Pagina Web). Se ingresa al servicio reportado como afectado para realizar el respectivo análisis de la situación presentada y realizar los descartes necesarios. Una vez resueltos los incidentes se proceden a cerrar los casos dentro de la plataforma.
El grado de resolucion de incidentes se reporta a través del indicador de eficacia en el cumpliimiento del soporte técnico.</t>
  </si>
  <si>
    <t>Correctivo</t>
  </si>
  <si>
    <t>Manual</t>
  </si>
  <si>
    <t>Documentado</t>
  </si>
  <si>
    <t>Aleatoria</t>
  </si>
  <si>
    <t>Con Registro</t>
  </si>
  <si>
    <t>Requerimientos de soportes en SIFI.
Registro de analisis del indicador en el SMO.</t>
  </si>
  <si>
    <t>Reducir (mitigar)</t>
  </si>
  <si>
    <t>Para la vigencia 2023. Establecer respaldos extramurales ya sea en entidades externas o en la nube.
Documentar las políticas de operación para la gestión de la obsolescencia tecnológica.</t>
  </si>
  <si>
    <t>1.1.</t>
  </si>
  <si>
    <t>El subdirector / supervisor del contrato solicita autorización para el acceso a la información requerida para el desarrollo de actividades, a través de requerimiento a través del SIFI, indicando si necesita acceso de lectura o de escritura.</t>
  </si>
  <si>
    <t>Preventivo</t>
  </si>
  <si>
    <t>Sin Documentar</t>
  </si>
  <si>
    <t>Requerimiento de acceso de información en SIFI</t>
  </si>
  <si>
    <t>1.2.</t>
  </si>
  <si>
    <t>El  responsable de la operación en la parametrización en el servidor de base de datos programa la ejecución automática de la copia respaldo, y verifica que el estado de los respaldos corresponda con la programación.</t>
  </si>
  <si>
    <t>Automático</t>
  </si>
  <si>
    <t>Continua</t>
  </si>
  <si>
    <t>Log de copias de respaldo en el sistema.</t>
  </si>
  <si>
    <t>1.3.</t>
  </si>
  <si>
    <t>El  responsable de la operación en la parametrización, realiza la programación en la herramienta de backups para las copias de respaldo de los archivos del Fileserver y verifica que el estado de los respaldos corresponda a la programación.</t>
  </si>
  <si>
    <t>1.4.</t>
  </si>
  <si>
    <t>El responsable de monitorear los intentos de intrusión (virus, malware) que se visualizan a través del sistema de seguridad perimetral (cortafuegos) por medio de correlación de eventos, impide a través de la parametrización del sistema, el ingreso de personas ajenas a la red sin autorización</t>
  </si>
  <si>
    <t>Cada intrusión se documenta a través de pantallazos</t>
  </si>
  <si>
    <t>2. Daño en recursos tecnológicos
Fallas de disco, de memoria, de almacenamiento, de recurso físico o lógico</t>
  </si>
  <si>
    <t>2.1</t>
  </si>
  <si>
    <t>Una vez materizado el fallo se procede a restaurar las copias de seguridad.
El responsable de respaldos, verifica que última copia disponible para restauración, se encuentre completa y funcional.
Documentado en: Guía de actualización y renovacion de infraestructura tecnológica de C&amp;S tecnología.</t>
  </si>
  <si>
    <t>2.2</t>
  </si>
  <si>
    <t>En el caso daño físico en una de las partes del equipo se debe proceder a reemplazar la pieza. Una vez adquirida la pieza el responsable de mantenimiento realiza el reemplazo de la pieza y verifica que quede funcional.
Documentato en: Instructivo para el mantenimiento correctivo y preventivo de Harsware y software I-GT-01.</t>
  </si>
  <si>
    <t>Hoja de Vida de Equipos</t>
  </si>
  <si>
    <t>3. Daño en recursos tecnológicos.
Obsolescencia tecnológica.</t>
  </si>
  <si>
    <t>No existe control</t>
  </si>
  <si>
    <t>N/A</t>
  </si>
  <si>
    <t>4. Daño en recursos tecnológicos.
Falta de mantenimiento preventivo.</t>
  </si>
  <si>
    <t>Se realiza programación de mantenimiento preventivo de los equipos del Instituto de manera semestral. El responsable de gestión de tecnología realiza seguimiento al cumplimiento de esta programación de manera periódica, lo cual se ve reflejado en el indicador de cumplimiento del Plan de Mantenimiento.</t>
  </si>
  <si>
    <t>Registro de Análisis del indicador.
Registro de mantenimiento de equipos dentro del módulo de inventarios de SIFI</t>
  </si>
  <si>
    <t>5. Falta de idoneidad del personal que opera el recurso tecnológico.</t>
  </si>
  <si>
    <t>Se establece el perfil de cargo adecuado del personal a contratar dentro de los estudios previos que hacen parte de la planeación de la contratación.
Documentado en: Manual de Contratación.</t>
  </si>
  <si>
    <t>Estudio previo de cada contratación</t>
  </si>
  <si>
    <t>6. Inoportunidad en la prestación de servicio de soporte tecnico.
6.1. Sobrecarga laboral
6.1.1. No se planifica las necesidades de recursos de personal a traves del Plan Anual de Adquisiciones.</t>
  </si>
  <si>
    <t>6.1.1</t>
  </si>
  <si>
    <t>Para cada vigencia se identifican las necesidades personal y se someten a aprobación de la Subdirección para ser incluido en el Plan Anual de Adquisiciones  - PAA.
Documentado en: P-GI-01 - PROCEDIMIENTO PARA LA GESTION ADMINISTRATIVA</t>
  </si>
  <si>
    <t>Plan Anual de Adquisiciones</t>
  </si>
  <si>
    <t>6. Inoportunidad en la prestación de servicio de soporte tecnico.
6.1. Sobrecarga laboral
6.1.2. Demoras en la contratación del personal.</t>
  </si>
  <si>
    <t>6.1.2</t>
  </si>
  <si>
    <t>El profesional lider de TIC verifica que el proceso precontractual y contractual para la contratación de personal (contratos de prestación de servicios profesionales y de apoyo a la gestión), se realice de acuerdo a los tiempos establecidos en el Plan Anual de Adquisiciones.</t>
  </si>
  <si>
    <t>Estudios previos y anexos
Minuta de contratos</t>
  </si>
  <si>
    <t>7. No se atienden las solicitudes de soporte técnico.</t>
  </si>
  <si>
    <t>7.</t>
  </si>
  <si>
    <t xml:space="preserve">En el SIFI se tiene disponible módulo para la recepción de solicitudes de soporte técnico por parte del personal que lo requiera. El responsable de soporte técnico, revisa diariamente las solicitudes y gestiona la solución para cada una de ellas.
El SIFI permite la generación de reportes de desempeño del servicio técnico en cuanto a calificación del servicio por parte de los usuarios, solicitudes abiertas y cerradas, tiempos de atención, entre otras; información que se analiza para la mejora del proceso.
</t>
  </si>
  <si>
    <t>Consolidado de atenciones y valoraciones de soporte técnico mensual.
Cargue de información y análisis de los indicadores de soporte técnico en el SMO.</t>
  </si>
  <si>
    <t>GT6</t>
  </si>
  <si>
    <t>Licencias de software</t>
  </si>
  <si>
    <t xml:space="preserve"> afectación económica y reputacional</t>
  </si>
  <si>
    <t xml:space="preserve"> a través de multas y sanciones por parte de los fabricantes y los entes de control</t>
  </si>
  <si>
    <t xml:space="preserve"> debido a existencia de software no licenciado en los equipos informáticos de la institución, y en el de las personas que desarrollan actividades para el Isvimed a través de contratos de prestación de servicios profesionales y de apoyo a la gestión</t>
  </si>
  <si>
    <t>Posibilidad de afectación económica y reputacional a través de multas y sanciones por parte de los fabricantes y los entes de control debido a existencia de software no licenciado en los equipos informáticos de la institución, y en el de las personas que desarrollan actividades para el Isvimed a través de contratos de prestación de servicios.</t>
  </si>
  <si>
    <t xml:space="preserve">1. Los equipos informáticos del Instituto permiten la instalación de software por parte de cualquier funcionario. La instalación no se centraliza en el area de TIC del Insituto.
</t>
  </si>
  <si>
    <t>Riesgo Operativo</t>
  </si>
  <si>
    <t>Media</t>
  </si>
  <si>
    <t>Moderado</t>
  </si>
  <si>
    <t>La persona responsable de la gestión del Directorio Activo, define políticas para limitar la instalación de software en los equipos del instituto.
Documentado en: "Política de Seguridad de la Información" - Política #10: Control de Acceso a la Información.</t>
  </si>
  <si>
    <t>Sin Registro</t>
  </si>
  <si>
    <r>
      <t xml:space="preserve">Coordinar con el area de contratación para que los contratos de prestación de servicios profesionales y apoyo a lagestión, incluyan cláusula que transfiera la responsbilidad sobre el contratista por no licenciamiento de software en el equipo de uso personal.
</t>
    </r>
    <r>
      <rPr>
        <sz val="11"/>
        <color rgb="FFFF0000"/>
        <rFont val="Arial Narrow"/>
        <family val="2"/>
      </rPr>
      <t>(Actividad Ejecutada para vigencia 2022)</t>
    </r>
  </si>
  <si>
    <t>2. No existe control de las vigencias de las licencias.</t>
  </si>
  <si>
    <t xml:space="preserve">El profesional lider de TIC, verifica el vencimiento de licencias de software de los equipos del Instituto a tráves del formato de Resumen de Software y licencias. </t>
  </si>
  <si>
    <t>formato de Resumen de Software y licencias</t>
  </si>
  <si>
    <t xml:space="preserve">3. El lincenciamiento de software no se incluye en el presupuesto anual. </t>
  </si>
  <si>
    <t>El profesional lider de TIC identifica el vencimiento de licencias para incluirlo en el Plan Anual de Adquisiciones</t>
  </si>
  <si>
    <t>4. La contratación de proveedores de lincenciamiento de software es posterior al vencimiento de las licencias.</t>
  </si>
  <si>
    <t>El profesional lider de TIC verifica que el proceso precontractual y contractual para la adquisición del licenciamiento, se realice de acuerdo a los tiempos establecidos en el Plan Anual de Adquisiciones.</t>
  </si>
  <si>
    <t>5. No se han establecidos salvaguardas legales que transfieran el riesgo por no licenciamiento de software en los equipos de los contratistas, de manera que la responsabilidad recaiga directamente sobre ellos.</t>
  </si>
  <si>
    <t>Se establece como obligación del contratista en los contratos de prestación de servicios profesionales y de apoyo a la gestión la siguiente obligación:
"El contratista utilizara software licenciado en los equipos de cómputo que utilice para la prestación del servicio, cualquier riesgo que se derive de utilizar software no licenciado, recae bajo responsabilidad del contratista"
El profesional lider de TIC, verifica que esta cláusula este incluida en las minutas de los contratos. lo anterior de manera aleaoria.</t>
  </si>
  <si>
    <t>Minuta de contratos</t>
  </si>
  <si>
    <t>GT7</t>
  </si>
  <si>
    <t>Gestionar el sistema de información y las tecnologías del Instituto de manera eficiente, adoptando buenas prácticas y medidas de seguridad adecuadas para propender por la disponibilidad de los servicios e información.</t>
  </si>
  <si>
    <t>Contuinidad del Negocio</t>
  </si>
  <si>
    <t>Posibliidad de afectación económica y reputacional del Instituto</t>
  </si>
  <si>
    <t>reflejada en la falta de continuidad del negocio por la perdida total de la información digital, con la correspondiente suspensión en la prestación de servicios.</t>
  </si>
  <si>
    <t>debido a la imposibilidad de restaurar la información institucional por desastre natural o evento de orden público</t>
  </si>
  <si>
    <t>Posibilidad de afectación económica y reputacional del Instituto, reflejada en la falta de continuidad del negocio por la pérdida total de la información digital, con la correspondiente suspensión en la prestación de servicios. Lo anterior,  debido a la imposibilidad de restaurar la información institucional por desastre natural o evento de orden público</t>
  </si>
  <si>
    <t>1. No existen medidas alternas de protección y respaldo de la información en locaciones externas</t>
  </si>
  <si>
    <t>Baja</t>
  </si>
  <si>
    <t>No existen medidas vigentes para garantizar la continuidad del negocio. (Ver acciones específicas de mejora).</t>
  </si>
  <si>
    <t>Para la vigencia 2023. Establecer respaldos extramurales ya sea en entidades externas o en la nube.</t>
  </si>
  <si>
    <t>GT8</t>
  </si>
  <si>
    <t>Supervisión de contratos de TI</t>
  </si>
  <si>
    <t>Posibilidad de efectos dañosos sobre recursos publicos.</t>
  </si>
  <si>
    <t xml:space="preserve">Por detrimento patrimonial </t>
  </si>
  <si>
    <t xml:space="preserve">
Debido a Bienes o servicios de TI inconclusos, infuncionales y/o que no brindan utilidad o beneficio  
Debido  a autorización de pagos que no cumple condiciones pactadas en los contratos de TI</t>
  </si>
  <si>
    <t>Posibilidad de efectos dañosos sobre recursos publicos por detrimento patrimonial, debido a bienes o servicios de TI inconclusos, infuncionales y/o que no brindan utilidad o beneficio, o por autorización de pagos que no cumple condiciones pactadas en los contratos de TI.</t>
  </si>
  <si>
    <t xml:space="preserve">1. Descripcion de especificaciones tecnicas insuficientes durante la etapa precontractural </t>
  </si>
  <si>
    <t>Riesgo Fiscal</t>
  </si>
  <si>
    <t>Mayor</t>
  </si>
  <si>
    <t>El profesional de TI establece las especificaciones tecnicas de los productos o servicios a adquirir; revisando paginas de fabricantes y fichas tecnicas de prodcutos;  y realiza estudios de mercado que satisfacen tales necesidades.</t>
  </si>
  <si>
    <t>Fichas tecnicas
Estudios Previos</t>
  </si>
  <si>
    <t xml:space="preserve">2. Incumplimiento del contrato por causales imputables al contratista </t>
  </si>
  <si>
    <t>El supervisor asignado realiza la reclamación al conratista sobre los bienes y servcios con incumplimientos. En caso que no se subsane se remite el caso a la subdirección juridca para que active el procedimiento admminsitrativo saccionatorio.</t>
  </si>
  <si>
    <t>Informe de supervisión y anexos
Soporte del procedimiento adminsitrativo sancionatorio</t>
  </si>
  <si>
    <t>3. Falta de validación de los bienes o servicios entregados versus las especificaciones tecnicas del contrato</t>
  </si>
  <si>
    <t>El supervisor asignado verifca los bienes o servicios recibidos/prestados versus especificaciones tecnicas de cada contrato para emitir el respectivo recibo de satistfacción y autorización de pago.  En el caso de bienes o servicios adquiridos bajo acuerdo marco de la Tienda virtiual del Estado Colombiano/TVEC se  aplican los protocolo establecidos dentro del acuerdo.</t>
  </si>
  <si>
    <t xml:space="preserve">El informe de supervición y anexos.
Soportes de recepción de acuerdos marco </t>
  </si>
  <si>
    <r>
      <rPr>
        <b/>
        <sz val="11"/>
        <color theme="9" tint="-0.249977111117893"/>
        <rFont val="Arial Narrow"/>
        <family val="2"/>
      </rPr>
      <t xml:space="preserve">*Nota: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</si>
  <si>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Fuente:  Adaptado de Curso Riesgo Operativo Universidad del Rosario por Dirección de Gestión y Desempeño Institucional de Función Pública,  2020.</t>
  </si>
  <si>
    <t>CONTROL DE CAMBIOS</t>
  </si>
  <si>
    <t>Riesgo No.</t>
  </si>
  <si>
    <t>Fecha Cambio</t>
  </si>
  <si>
    <t>Descripción del cambio</t>
  </si>
  <si>
    <t>Se incluye el control 5 de tipo preventivo que no se había establecido previamente. El cual incluye la siguiente redacción: Se establece como obligación del contratista en los contratos de prestación de servicios profesionales y de apoyo a la gestión la siguiente obligación:
"El contratista utilizara software licenciado en los equipos de cómputo que utilice para la prestación del servicio, cualquier riesgo que se derive de utilizar software no licenciado, recae bajo responsabilidad del contratista"
El profesional líder de TIC, verifica que esta cláusula este incluida en las minutas de los contratos. lo anterior de manera aleatoria.</t>
  </si>
  <si>
    <t>Se incluye el riesgo fiscal relacionado con bienes o servicios de TI inconclusos, infuncionales y/o que no brindan utilidad o beneficio y/o con autorización de pagos que no cumple condiciones pactadas en los contratos de TI</t>
  </si>
  <si>
    <t>Impacto</t>
  </si>
  <si>
    <t>Probabilidad</t>
  </si>
  <si>
    <t>Muy Alta
100%</t>
  </si>
  <si>
    <t>Extremo</t>
  </si>
  <si>
    <t>Alta
80%</t>
  </si>
  <si>
    <t>Alto</t>
  </si>
  <si>
    <t>Media
60%</t>
  </si>
  <si>
    <t>Baja
40%</t>
  </si>
  <si>
    <t>Bajo</t>
  </si>
  <si>
    <t>Muy Baja
20%</t>
  </si>
  <si>
    <t>Leve
20%</t>
  </si>
  <si>
    <t>Menor
40%</t>
  </si>
  <si>
    <t>Moderado
60%</t>
  </si>
  <si>
    <t>Mayor
80%</t>
  </si>
  <si>
    <t>Catastrófico
100%</t>
  </si>
  <si>
    <t>Tabla Criterios para definir el nivel de probabilidad Inherente</t>
  </si>
  <si>
    <t>Frecuencia de la Actividad</t>
  </si>
  <si>
    <t>Muy Baja</t>
  </si>
  <si>
    <t>La actividad que conlleva el riesgo se ejecuta como máximos 2 veces por año</t>
  </si>
  <si>
    <t>La actividad que conlleva el riesgo se ejecuta de 3 a 24 veces por año</t>
  </si>
  <si>
    <t>La actividad que conlleva el riesgo se ejecuta de 24 a 500 veces por año</t>
  </si>
  <si>
    <t>Alta</t>
  </si>
  <si>
    <t>La actividad que conlleva el riesgo se ejecuta mínimo 500 veces al año y máximo 5000 veces por año</t>
  </si>
  <si>
    <t>La actividad que conlleva el riesgo se ejecuta más de 5000 veces por año</t>
  </si>
  <si>
    <t>Tabla Criterios para definir el nivel de impacto Inherente</t>
  </si>
  <si>
    <t>Insignificante</t>
  </si>
  <si>
    <t>Descripción</t>
  </si>
  <si>
    <t>Menor</t>
  </si>
  <si>
    <t>Leve 20%</t>
  </si>
  <si>
    <t>1. No tiene impactos en la prestación del servicio ni en la operación de los procesos internos.</t>
  </si>
  <si>
    <t>2. No afecta el cumplimiento de la misión ni de los objetivos estratégicos del Plan de Desarrollo.</t>
  </si>
  <si>
    <t>3. No representa impactos financieros para la organización.</t>
  </si>
  <si>
    <t>4. No genera multas ni sanciones.</t>
  </si>
  <si>
    <t>5. Genera consecuencias negativas en la imagen (opinión) ante sus grupos de interés (internos) de baja intensidad (puntuales) y mitigable o reversible de manera inmediata.</t>
  </si>
  <si>
    <t xml:space="preserve">6. No genera fallas en el funcionamiento del software o hardware, ni perdida/daño de información o mal uso de esta. </t>
  </si>
  <si>
    <t xml:space="preserve">Menor-40% </t>
  </si>
  <si>
    <t>1. Interrupción mínima en la prestación de los servicios o en la operación de los procesos. Reversibles de manera inmediata.</t>
  </si>
  <si>
    <t xml:space="preserve">     El riesgo afecta la imagen de alguna área de la organización</t>
  </si>
  <si>
    <t>2. Retrasa algunas actividades de proyectos, pero no afectan la ejecución global de los mismos. No afecta el cumplimiento los objetivos estratégicos del Plan de Desarrollo.</t>
  </si>
  <si>
    <t xml:space="preserve">     El riesgo afecta la imagen de la entidad internamente, de conocimiento general, nivel interno, de junta dircetiva y accionistas y/o de provedores</t>
  </si>
  <si>
    <t>3. Puede llevar traslados de rubros, ajustes en el presupuesto, pero no representa impactos financieros para la organización.</t>
  </si>
  <si>
    <t xml:space="preserve">     El riesgo afecta la imagen de la entidad con algunos usuarios de relevancia frente al logro de los objetivos</t>
  </si>
  <si>
    <t>4. Genera llamados de atención, pero no multas ni sanciones.</t>
  </si>
  <si>
    <t xml:space="preserve">     El riesgo afecta la imagen de de la entidad con efecto publicitario sostenido a nivel de sector administrativo, nivel departamental o municipal</t>
  </si>
  <si>
    <t>5. Genera consecuencias negativas en la imagen (opinión) ante sus grupos de interés de intensidad media y mitigable o reversible en el corto plazo (6 meses). La imagen del Instituto se podría ver afectada a nivel regional y local.</t>
  </si>
  <si>
    <t xml:space="preserve">     El riesgo afecta la imagen de la entidad a nivel nacional, con efecto publicitarios sostenible a nivel país</t>
  </si>
  <si>
    <t>6. Genera fallas de funcionamiento en el software o hardware que dificultad el acceso a información afectando funciones específicas, cargos específicos.  Reversible en un término no mayor a 2 horas.</t>
  </si>
  <si>
    <t>Moderado 60%</t>
  </si>
  <si>
    <t>1. Genera interrupción y demora en la prestación del servicio y/o en el desarrollo de las actividades de los procesos.  Reversibles en un término de máximo 1 día.</t>
  </si>
  <si>
    <t>2. Retrasa actividades, llevando a extender plazos para la ejecución de las mismas, pero no afectan la ejecución global de los proyectos. No afecta el cumplimiento de los objetivos estratégicos del Plan de Desarrollo.</t>
  </si>
  <si>
    <t>3. Puede llevar traslados de rubros, ajustes en el presupuesto, pero no representa impactos financieros para la organización. Puede desencadenar en retrasos del plan de inversiones.</t>
  </si>
  <si>
    <t>4. Genera algunas multas y sanciones por incumplimiento. Puede generar procesos disciplinarios al personal interno.</t>
  </si>
  <si>
    <t>5. Genera consecuencias negativas en la imagen (opinión) ante sus grupos de interés (comunidad, de intensidad alta y mitigable o reversible en el mediano plazo (1 año). La imagen del Instituto se podría ver afectada a nivel regional y local.</t>
  </si>
  <si>
    <t>6. Genera fallas de funcionamiento en el software o hardware que dificultad el acceso a información afectando funciones específicas, cargos específicos.  Reversible en un término no mayor a 5 horas.</t>
  </si>
  <si>
    <t>Mayor 80%</t>
  </si>
  <si>
    <t>1. Genera interrupción y demora en la prestación del servicio y/o en el desarrollo de las actividades de los procesos.  Reversibles en un término de 1 a 2 días.</t>
  </si>
  <si>
    <t>2. Retrasa proyectos, llevando a extender plazos, aumentar presupuesto, para la ejecución de estos, pero no afectan la ejecución global. No afecta el cumplimiento de los objetivos estratégicos del Plan de Desarrollo.</t>
  </si>
  <si>
    <t>3. Puede llevar traslados de rubros, ajustes en el presupuesto y retrasos en su ejecución. Representa impactos financieros para la organización (perdida, no desembolso) que llevan al incumplimiento de proyectos del plan desarrollo.</t>
  </si>
  <si>
    <t>4. Genera multas y sanciones por incumplimiento. Puede generar procesos disciplinarios al personal interno, remoción de personal de sus cargos.</t>
  </si>
  <si>
    <t>5. Genera consecuencias negativas en la imagen (opinión) ante sus grupos de interés de intensidad grave y mitigable o reversible en el largo plazo (Cuatro años o menos).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</si>
  <si>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término no mayor a 8 horas.</t>
  </si>
  <si>
    <t>Catastrófico 100%</t>
  </si>
  <si>
    <t>1. Genera interrupción y demora significativa en la prestación del servicio y/o en el desarrollo de las actividades de los procesos. Reversibles en un término de 3 a 5 días.</t>
  </si>
  <si>
    <t>2. Genera incumplimiento de los proyectos. Genera sobrecostos y afecta el cumplimiento de los objetivos estratégicos de Plan de Desarrollo.</t>
  </si>
  <si>
    <t>3. Representa impactos financieros para la organización (perdida, no desembolso) que llevan al incumplimiento de objetivos del plan desarrollo.</t>
  </si>
  <si>
    <t>4. Genera multas y sanciones por incumplimiento. Puede generar procesos disciplinarios al personal interno, remoción de personal de sus cargos. Pago de indemnizaciones por incumplimiento que puede llevar a afectar el presupuesto del Instituto.</t>
  </si>
  <si>
    <t>5. Genera consecuencias negativas en la imagen (opinión) ante sus grupos de interés (comunidad, empleados, clientes, gobierno, etc.) con una intensidad muy alta y reversible en el largo plazo (más de 5 años para revertir la afectación).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</si>
  <si>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tiempo superior a un día.</t>
  </si>
  <si>
    <t>Criterios</t>
  </si>
  <si>
    <t>Subcriterios</t>
  </si>
  <si>
    <t>Afectación Económica o presupuestal</t>
  </si>
  <si>
    <t>Afectación menor a 10 SMLMV .</t>
  </si>
  <si>
    <t xml:space="preserve">Entre 10 y 50 SMLMV </t>
  </si>
  <si>
    <t xml:space="preserve">Entre 50 y 100 SMLMV </t>
  </si>
  <si>
    <t xml:space="preserve">Entre 100 y 500 SMLMV </t>
  </si>
  <si>
    <t xml:space="preserve">Mayor a 500 SMLMV </t>
  </si>
  <si>
    <t>Pérdida Reputacional</t>
  </si>
  <si>
    <t>El riesgo afecta la imagen de alguna área de la organización</t>
  </si>
  <si>
    <t>El riesgo afecta la imagen de la entidad internamente, de conocimiento general, nivel interno, de junta dircetiva y accionistas y/o de provedores</t>
  </si>
  <si>
    <t>El riesgo afecta la imagen de la entidad con algunos usuarios de relevancia frente al logro de los objetivos</t>
  </si>
  <si>
    <t>El riesgo afecta la imagen de de la entidad con efecto publicitario sostenido a nivel de sector administrativo, nivel departamental o municipal</t>
  </si>
  <si>
    <t>El riesgo afecta la imagen de la entidad a nivel nacional, con efecto publicitarios sostenible a nivel país</t>
  </si>
  <si>
    <t>❌</t>
  </si>
  <si>
    <t>✔</t>
  </si>
  <si>
    <t>Tabla Atributos de para el diseño del control</t>
  </si>
  <si>
    <t>Características</t>
  </si>
  <si>
    <t>Peso</t>
  </si>
  <si>
    <t>Atributos de Eficiencia</t>
  </si>
  <si>
    <t>Va hacia las causas del riesgo, aseguran el resultado final esperado.</t>
  </si>
  <si>
    <t>Detectivo</t>
  </si>
  <si>
    <t>Detecta que algo ocurre y devuelve el proceso a los controles preventivos.
Se pueden generar reprocesos.</t>
  </si>
  <si>
    <t>Dado que permiten reducir el impacto de la materialización del riesgo, tienen un costo en su implementación.</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</si>
  <si>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</si>
  <si>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</si>
  <si>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</si>
  <si>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</si>
  <si>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</si>
  <si>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</si>
  <si>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</si>
  <si>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</si>
  <si>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El control deja un registro que permite evidenciar la ejecución del control</t>
  </si>
  <si>
    <t>El control no deja registro de la ejecución del control</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</si>
  <si>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</si>
  <si>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Aceptar</t>
  </si>
  <si>
    <t>Económico</t>
  </si>
  <si>
    <t>Evitar</t>
  </si>
  <si>
    <t>Reputacional</t>
  </si>
  <si>
    <t>Reducir (compartir)</t>
  </si>
  <si>
    <t>Económico y Reputacional</t>
  </si>
  <si>
    <t>Plan de accion (solo para la opción reducir)</t>
  </si>
  <si>
    <t>Impacto Inherente</t>
  </si>
  <si>
    <t>Finalizado</t>
  </si>
  <si>
    <t>Leve</t>
  </si>
  <si>
    <t>En curso</t>
  </si>
  <si>
    <t>tipo riesgo</t>
  </si>
  <si>
    <t>Riesgo Estratégico</t>
  </si>
  <si>
    <t>Riesgo Financiero</t>
  </si>
  <si>
    <t>Riesgo de Cumplimiento</t>
  </si>
  <si>
    <t>Riesgo Reputacional</t>
  </si>
  <si>
    <t>Riesgo de Corrupción</t>
  </si>
  <si>
    <t>Procesos Institucionales</t>
  </si>
  <si>
    <t>Gestión Estratégica</t>
  </si>
  <si>
    <t>Gestión Social</t>
  </si>
  <si>
    <t>Gestión de Desarrollo de Soluciones Habitacionales</t>
  </si>
  <si>
    <t>Gestión de Atención al Usuario</t>
  </si>
  <si>
    <t>Gestión del Talento Humano</t>
  </si>
  <si>
    <t>Gestión de Comunicaciones</t>
  </si>
  <si>
    <t>Gestión Financiera</t>
  </si>
  <si>
    <t>Gestión de Infraestructura</t>
  </si>
  <si>
    <t>Gestión Documental</t>
  </si>
  <si>
    <t>Gestión Jurídica</t>
  </si>
  <si>
    <t>Gestión de Evaluación y  Mejora Continua</t>
  </si>
  <si>
    <t>Gesión de Evaluación Indpendiente</t>
  </si>
  <si>
    <t>Registro Sustancial</t>
  </si>
  <si>
    <t>Registro Material</t>
  </si>
  <si>
    <t>Sin registro</t>
  </si>
  <si>
    <t>Reducir</t>
  </si>
  <si>
    <t>SEGUIMIENTO TRIMESTRE 1 DE 2025</t>
  </si>
  <si>
    <t xml:space="preserve">Identificación de Riesgos: El riesgo está controlado. En el cuarto trimestre de 2024, se realizó el proceso de renovación de licencias de antivirus, las cuales vencian en enero de 2025, y el reemplazo de uno de los firewalls que había alcanzado el final de su vida útil. Estas acciones garantizan una infraestructura actualizada y con soporte vigente y un perimetro cubierto.
- Se realiza monitoreo constante a la plataforma de seguridad (firewall, antivirus)
Materialización de Evento Potencial Principal: Para este trimestre no se materializo el riesgo
Materialización de Evento Potencial Intermedio: No se materializa riesgos intermedios
Diseño, Efectividad de Controles: los controles son efectivos.
Estado de acciones derivadas del seguimiento a riesgos:
Acción C108:
Se ha gestionado un acercamiento con los proveedores para revisar y concretar las necesidades de la entidad en relación con una solución de respaldo extramural, con el fin de reducir el riesgo al que está expuesta.
</t>
  </si>
  <si>
    <t xml:space="preserve">Identificación de Riesgos (El riesgo y sus causas continuan vigentes de acuerdo al contexto?):
El riesgo continua vigente
- Las licencias se encuentran vigentes.
- Desde la contratacion se continua con la clausula de transferencia de riesgos para el contratista.
Materialización de Evento Potencial Principal:
No se materializa el riesgo
Materialización de Eventos Potenciales Intermedios (Causas):
No se materializan para este trimestre eventos intermedios
Diseño, Efectividad de Controles:
Los controles utilizados son efectivos.
Acciones derivadas de materialización de eventos / fortalecimiento de controles:
</t>
  </si>
  <si>
    <t>Identificación de Riesgos (El riesgo y sus causas continuan vigentes de acuerdo al contexto?):
El riesgo y sus causas continúan vigentes, ya que no se cuenta con un respaldo extramural integral. Actualmente, algunos componentes se protegen de manera individual y con frecuencia semanal; sin embargo, esta medida no es suficiente para mitigar completamente el riesgo identificado.
Materialización de Evento Potencial Principal: No se ha materializado
Materialización de Eventos Potenciales Intermedios (Causas): No se materializan los eventos intermedios.
Diseño, Efectividad de Controles:  Los controles han sido efectivos, el mantener la plataforma actualizada.
Acciones derivadas de materialización de eventos / fortalecimiento de controles:
- Se cuenta con controles basicos los cuales no garantizan la continuidad del negocio. Se establece acción correctiva #108.  Esta cuenta con presupeusto basico y se inica a realizar el levantamiento de estudios previos</t>
  </si>
  <si>
    <t>Genera inoportunidad en el desarrollo de procesos contractuales, para la adquisición de productos y servicios en el proceso de TIC.</t>
  </si>
  <si>
    <t>Permite tener mayores opciones de servicios de TI para el instituto, adicionalmente, plataformas como SECOP II han facilitado el acceso a información de potenciales proveedores, lo cual genera transparencia y múltiples opciones para escoger el mejor servicio</t>
  </si>
  <si>
    <t>Adaptación del ISVIMED en términos de las directrices emitidas por las entidades rectoras en el tema de Gobierno Digital</t>
  </si>
  <si>
    <t xml:space="preserve">Directrices emitidas en términos de gobierno digital </t>
  </si>
  <si>
    <t>Cambios en la normatividad relacionada con la contratación estatal</t>
  </si>
  <si>
    <t xml:space="preserve">Las condiciones actuales físicas del instituto no permiten el desarrollo de proyectos de mejoras tecnológicas planteados, limitando el tema de innovación y de integralidad del servicio. Lo anterior se dificulta mas teniendo en cuenta que en este momento el instituto cuenta con una única sede para su funcionamiento. </t>
  </si>
  <si>
    <t>Conocimiento técnico sobre TIC por parte de la alta dirección</t>
  </si>
  <si>
    <t>Existe falta de conocimientos técnicos por parte de la alta dirección que permita visibilizar y desarrollar estrategias de fortalecimiento de TIC en el instituto.</t>
  </si>
  <si>
    <t>Actualmente se cuenta con protocolos que dan línea para el tratamiento de seguridad de la información y demás temas relacionado con TI.</t>
  </si>
  <si>
    <t>Wifi - Corporativo - Invitado</t>
  </si>
  <si>
    <t>Soporte Tecnico:
http://sifi2.isvimed.gov.co:85/indicadores/visualizar?id=22
Ataques Informaticos: 
http://sifi2.isvimed.gov.co:85/indicadores/visualizar?id=822
Reportes de Ataques o Incidentes Informaticos en el 1er semestre de 2025. 
http://sifi2.isvimed.gov.co:85/system/indicadoresfichas/21220/original/Informe_Trimestre_1_de_2025_Amenazas_Inform%C3%A1ticas.pdf
Accion correctiva # 108. Esta se consulta en Calidad, procesos. Sobre este punto se esta realizando mantenimiento de la necesidad.
http://sifi2.isvimed.gov.co:81/calidadprocesos/verprocesos</t>
  </si>
  <si>
    <t>Identificación de Riesgos (El riesgo y sus causas continuan vigentes de acuerdo al contexto?):
El riesgo continua vigente de.
Materialización de Evento Potencial Principal:  En este trimestre no se materializa el riesgo
Materialización de Eventos Potenciales Intermedios (Causas):  No se materializa el riesgo
Diseño, Efectividad de Controles:
Se cuenta con controles para el seguimieto a los contratos, la realización de los pagos y revisión de los informes de pagos. 
Acciones derivadas de materialización de eventos / fortalecimiento de controles:
Ninguna</t>
  </si>
  <si>
    <t>Accion correctiva # 108. Esta se consulta en Calidad, procesos. Sobre este punto se esta realizando mantenimiento de la necesidad.
http://sifi2.isvimed.gov.co:81/calidadprocesos/verprocesos</t>
  </si>
  <si>
    <t>A nivel contractual en la minuta se incluye un PARAGRAFO: Serán obligaciones generales del contrato:(l): El contratista utilizará software licenciados en los equipos de cómputo que utilice para la prestación del servicio, cualquier riesgo que se
derive de utilizar software no licenciados, recaen bajo responsabilidad del contratista.</t>
  </si>
  <si>
    <t xml:space="preserve">En el proceso de supervisión de los contratos se sigue con el lineamiento de la documentación acorde al tipo de contrato.
Ejemplo: Para el primer contrato de tecnologia celebrado en este periodo se realizo con Sygma para el sistema SIFI, se ajunta link del acat de inicio:
https://sifi.isvimed.gov.co/contratos/actainicio?id=12333
</t>
  </si>
  <si>
    <t>EVIDENCIA 
(RELACIONAR LOS ENLACES SOBRE MATERIALIZACION DE EVENTOS Y/O APLICACIÓN DE CONTROLES)</t>
  </si>
  <si>
    <t>SEGUIMIENTO TRIMESTRE 2 DE 2025</t>
  </si>
  <si>
    <t xml:space="preserve">Identificación de Riesgos: El riesgo está controlado. En el segundo trimestre de 2025, se realizó el proceso de renovación de licencias de antivirus, las cuales iniciaran vigencia en julio de 2025 hasta junio de 2028.
- Se realiza monitoreo constante a la plataforma de seguridad (firewall, antivirus) y seguimiento por parte del proveedor ITSEC.
Materialización de Evento Potencial Principal: Para este trimestre no se materializo el riesgo
Materialización de Evento Potencial Intermedio: No se materializa riesgos intermedios
Diseño, Efectividad de Controles: los controles son efectivos.
Estado de acciones derivadas del seguimiento a riesgos:
Acción C108:
Se ha gestionado un acercamiento con los proveedores para revisar y concretar las necesidades de la entidad en relación con una solución de respaldo extramural, con el fin de reducir el riesgo al que está expuesta.
</t>
  </si>
  <si>
    <t>Soporte Tecnico:
http://sifi2.isvimed.gov.co:85/indicadores/visualizar?id=22
Ataques Informaticos: 
http://sifi2.isvimed.gov.co:85/indicadores/visualizar?id=822
Reportes de Ataques o Incidentes Informaticos en el 2do trimestre de 2025. 
http://sifi2.isvimed.gov.co:84/system/indicadoresfichas/21554/original/Informe_Trimestre_2_de_2025_Amenazas_Informaticas.pdf
Accion correctiva # 108. Esta se consulta en Calidad, procesos. Sobre este punto se esta realizando mantenimiento de la necesidad.
http://sifi2.isvimed.gov.co:81/calidadprocesos/verprocesos</t>
  </si>
  <si>
    <t xml:space="preserve">En el proceso de supervisión de los contratos se sigue con el lineamiento de la documentación acorde al tipo de contrato.
Ejemplo: Para este periodo se sigue con la supervisión del contrato # 209-2025 de Sygma, se cita este caso especifico porque en el segundo trimestre no se han cerrado contrataciones de indole tecnico estas esta en proceso.
</t>
  </si>
  <si>
    <t>Identificación de Riesgos (El riesgo y sus causas continuan vigentes de acuerdo al contexto?):
Persiste el Riesgo por Ausencia de Respaldo Integral
El riesgo y sus causas siguen latentes, principalmente porque no contamos con un respaldo extramural que sea realmente integral. Aunque actualmente se implementan medidas de protección individual para algunos componentes, revisándolos semanalmente, esta estrategia no basta para mitigar completamente el riesgo que hemos identificado.
Necesidad Urgente de Apoyo Externo Completo para Mitigar el Riesgo
El riesgo continúa vigente, ya que no se dispone de un apoyo externo que abarque todas las necesidades. Si bien se están protegiendo ciertos elementos de forma individual y con frecuencia semanal, esta acción es insuficiente para contrarrestar de forma efectiva la totalidad del riesgo que se ha detectado.
Materialización de Evento Potencial Principal: No se ha materializado
Materialización de Eventos Potenciales Intermedios (Causas): No se materializan los eventos intermedios.
Diseño, Efectividad de Controles:  Los controles han sido efectivos, el mantener la plataforma actualizada.
Acciones derivadas de materialización de eventos / fortalecimiento de controles:
Los controles actuales son básicos y no garantizan la continuidad del negocio. En respuesta, se ha iniciado la acción correctiva #108. Esta cuenta con un presupuesto básico y ya comenzamos con los estudios previos necesarios.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</si>
</sst>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3" x14ac:knownFonts="1">
    <font>
      <sz val="11"/>
      <color theme="1"/>
      <name val="Calibri"/>
      <family val="2"/>
      <scheme val="minor"/>
    </font>
    <font>
      <sz val="11"/>
      <color theme="1"/>
      <name val="Arial Narrow"/>
      <family val="2"/>
    </font>
    <font>
      <sz val="10"/>
      <color rgb="FF000000"/>
      <name val="Arial Narrow"/>
      <family val="2"/>
    </font>
    <font>
      <b/>
      <sz val="11"/>
      <color theme="1"/>
      <name val="Arial Narrow"/>
      <family val="2"/>
    </font>
    <font>
      <sz val="10"/>
      <color theme="1"/>
      <name val="Calibri"/>
      <family val="2"/>
      <scheme val="minor"/>
    </font>
    <font>
      <b/>
      <sz val="11"/>
      <color theme="9" tint="-0.249977111117893"/>
      <name val="Arial Narrow"/>
      <family val="2"/>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28"/>
      <color rgb="FF000000"/>
      <name val="Calibri"/>
      <family val="2"/>
    </font>
    <font>
      <b/>
      <sz val="36"/>
      <color rgb="FF000000"/>
      <name val="Calibri"/>
      <family val="2"/>
    </font>
    <font>
      <b/>
      <sz val="18"/>
      <color theme="1"/>
      <name val="Arial Narrow"/>
      <family val="2"/>
    </font>
    <font>
      <b/>
      <sz val="22"/>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26"/>
      <color rgb="FF000000"/>
      <name val="Arial Narrow"/>
      <family val="2"/>
    </font>
    <font>
      <sz val="26"/>
      <color rgb="FFFFFFFF"/>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b/>
      <sz val="11"/>
      <color theme="1" tint="4.9989318521683403E-2"/>
      <name val="Arial Narrow"/>
      <family val="2"/>
    </font>
    <font>
      <sz val="14"/>
      <color rgb="FF000000"/>
      <name val="Arial Narrow"/>
      <family val="2"/>
    </font>
    <font>
      <b/>
      <sz val="11"/>
      <color theme="0"/>
      <name val="Arial Narrow"/>
      <family val="2"/>
    </font>
    <font>
      <sz val="12"/>
      <name val="Arial Narrow"/>
      <family val="2"/>
    </font>
    <font>
      <b/>
      <sz val="18"/>
      <color theme="0"/>
      <name val="Arial Narrow"/>
      <family val="2"/>
    </font>
    <font>
      <sz val="12"/>
      <color indexed="8"/>
      <name val="Arial Narrow"/>
      <family val="2"/>
    </font>
    <font>
      <b/>
      <sz val="20"/>
      <color theme="0"/>
      <name val="Arial Narrow"/>
      <family val="2"/>
    </font>
    <font>
      <b/>
      <sz val="16"/>
      <color indexed="8"/>
      <name val="Arial Narrow"/>
      <family val="2"/>
    </font>
    <font>
      <sz val="16"/>
      <color indexed="8"/>
      <name val="Arial Narrow"/>
      <family val="2"/>
    </font>
    <font>
      <sz val="16"/>
      <color theme="1"/>
      <name val="Arial Narrow"/>
      <family val="2"/>
    </font>
    <font>
      <b/>
      <sz val="12"/>
      <color indexed="8"/>
      <name val="Arial Narrow"/>
      <family val="2"/>
    </font>
    <font>
      <b/>
      <sz val="12"/>
      <color theme="1"/>
      <name val="Arial Narrow"/>
      <family val="2"/>
    </font>
    <font>
      <b/>
      <sz val="14"/>
      <color theme="1"/>
      <name val="Arial Narrow"/>
      <family val="2"/>
    </font>
    <font>
      <b/>
      <sz val="14"/>
      <color theme="0"/>
      <name val="Arial Narrow"/>
      <family val="2"/>
    </font>
    <font>
      <b/>
      <sz val="16"/>
      <color theme="0"/>
      <name val="Arial Narrow"/>
      <family val="2"/>
    </font>
    <font>
      <sz val="12"/>
      <color indexed="8"/>
      <name val="Arial"/>
      <family val="2"/>
    </font>
    <font>
      <b/>
      <sz val="12"/>
      <color indexed="8"/>
      <name val="Arial"/>
      <family val="2"/>
    </font>
    <font>
      <sz val="12"/>
      <color theme="1"/>
      <name val="Arial"/>
      <family val="2"/>
    </font>
    <font>
      <sz val="11"/>
      <color indexed="8"/>
      <name val="Arial Narrow"/>
      <family val="2"/>
    </font>
    <font>
      <b/>
      <sz val="11"/>
      <color rgb="FFFF0000"/>
      <name val="Arial Narrow"/>
      <family val="2"/>
    </font>
    <font>
      <sz val="11"/>
      <name val="Arial Narrow"/>
      <family val="2"/>
    </font>
    <font>
      <sz val="11"/>
      <color rgb="FFFF0000"/>
      <name val="Arial Narrow"/>
      <family val="2"/>
    </font>
    <font>
      <sz val="8"/>
      <name val="Calibri"/>
      <family val="2"/>
      <scheme val="minor"/>
    </font>
  </fonts>
  <fills count="20">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0" tint="-0.14999847407452621"/>
        <bgColor indexed="64"/>
      </patternFill>
    </fill>
    <fill>
      <patternFill patternType="solid">
        <fgColor rgb="FFFFFFFF"/>
        <bgColor indexed="64"/>
      </patternFill>
    </fill>
    <fill>
      <patternFill patternType="solid">
        <fgColor theme="0" tint="-0.249977111117893"/>
        <bgColor indexed="64"/>
      </patternFill>
    </fill>
    <fill>
      <patternFill patternType="solid">
        <fgColor theme="8" tint="-0.249977111117893"/>
        <bgColor indexed="64"/>
      </patternFill>
    </fill>
    <fill>
      <patternFill patternType="solid">
        <fgColor theme="8" tint="-0.499984740745262"/>
        <bgColor indexed="64"/>
      </patternFill>
    </fill>
    <fill>
      <patternFill patternType="solid">
        <fgColor theme="0" tint="-0.34998626667073579"/>
        <bgColor indexed="64"/>
      </patternFill>
    </fill>
  </fills>
  <borders count="46">
    <border>
      <left/>
      <right/>
      <top/>
      <bottom/>
      <diagonal/>
    </border>
    <border>
      <left style="dotted">
        <color rgb="FFF79646"/>
      </left>
      <right style="dotted">
        <color rgb="FFF79646"/>
      </right>
      <top style="dotted">
        <color rgb="FFF79646"/>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auto="1"/>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diagonal/>
    </border>
    <border>
      <left style="thin">
        <color indexed="64"/>
      </left>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top style="thin">
        <color indexed="64"/>
      </top>
      <bottom/>
      <diagonal/>
    </border>
    <border>
      <left style="thin">
        <color indexed="64"/>
      </left>
      <right/>
      <top/>
      <bottom style="thin">
        <color indexed="64"/>
      </bottom>
      <diagonal/>
    </border>
  </borders>
  <cellStyleXfs count="5">
    <xf numFmtId="0" fontId="0" fillId="0" borderId="0"/>
    <xf numFmtId="9" fontId="12" fillId="0" borderId="0" applyFont="0" applyFill="0" applyBorder="0" applyAlignment="0" applyProtection="0"/>
    <xf numFmtId="0" fontId="36" fillId="0" borderId="0"/>
    <xf numFmtId="0" fontId="37" fillId="0" borderId="0"/>
    <xf numFmtId="0" fontId="4" fillId="0" borderId="0"/>
  </cellStyleXfs>
  <cellXfs count="364">
    <xf numFmtId="0" fontId="0" fillId="0" borderId="0" xfId="0"/>
    <xf numFmtId="0" fontId="4" fillId="0" borderId="0" xfId="0" applyFont="1"/>
    <xf numFmtId="0" fontId="2" fillId="0" borderId="1" xfId="0" applyFont="1" applyBorder="1" applyAlignment="1">
      <alignment horizontal="left" vertical="center" wrapText="1" indent="1" readingOrder="1"/>
    </xf>
    <xf numFmtId="0" fontId="6" fillId="0" borderId="0" xfId="0" applyFont="1" applyAlignment="1">
      <alignment horizontal="center" vertical="center" wrapText="1"/>
    </xf>
    <xf numFmtId="0" fontId="13" fillId="0" borderId="0" xfId="0" applyFont="1"/>
    <xf numFmtId="0" fontId="11" fillId="0" borderId="0" xfId="0" applyFont="1"/>
    <xf numFmtId="0" fontId="21" fillId="0" borderId="0" xfId="0" applyFont="1"/>
    <xf numFmtId="0" fontId="24" fillId="0" borderId="0" xfId="0" applyFont="1"/>
    <xf numFmtId="0" fontId="0" fillId="3" borderId="0" xfId="0" applyFill="1"/>
    <xf numFmtId="0" fontId="14" fillId="3" borderId="0" xfId="0" applyFont="1" applyFill="1" applyAlignment="1">
      <alignment vertical="center"/>
    </xf>
    <xf numFmtId="0" fontId="4" fillId="3" borderId="0" xfId="0" applyFont="1" applyFill="1"/>
    <xf numFmtId="0" fontId="28" fillId="3" borderId="0" xfId="0" applyFont="1" applyFill="1"/>
    <xf numFmtId="0" fontId="29" fillId="3" borderId="19" xfId="0" applyFont="1" applyFill="1" applyBorder="1" applyAlignment="1">
      <alignment horizontal="center" vertical="center" wrapText="1" readingOrder="1"/>
    </xf>
    <xf numFmtId="0" fontId="30" fillId="3" borderId="19" xfId="0" applyFont="1" applyFill="1" applyBorder="1" applyAlignment="1">
      <alignment horizontal="justify" vertical="center" wrapText="1" readingOrder="1"/>
    </xf>
    <xf numFmtId="9" fontId="29" fillId="3" borderId="28" xfId="0" applyNumberFormat="1" applyFont="1" applyFill="1" applyBorder="1" applyAlignment="1">
      <alignment horizontal="center" vertical="center" wrapText="1" readingOrder="1"/>
    </xf>
    <xf numFmtId="0" fontId="29" fillId="3" borderId="18" xfId="0" applyFont="1" applyFill="1" applyBorder="1" applyAlignment="1">
      <alignment horizontal="center" vertical="center" wrapText="1" readingOrder="1"/>
    </xf>
    <xf numFmtId="0" fontId="30" fillId="3" borderId="18" xfId="0" applyFont="1" applyFill="1" applyBorder="1" applyAlignment="1">
      <alignment horizontal="justify" vertical="center" wrapText="1" readingOrder="1"/>
    </xf>
    <xf numFmtId="9" fontId="29" fillId="3" borderId="23" xfId="0" applyNumberFormat="1" applyFont="1" applyFill="1" applyBorder="1" applyAlignment="1">
      <alignment horizontal="center" vertical="center" wrapText="1" readingOrder="1"/>
    </xf>
    <xf numFmtId="0" fontId="30" fillId="3" borderId="23" xfId="0" applyFont="1" applyFill="1" applyBorder="1" applyAlignment="1">
      <alignment horizontal="center" vertical="center" wrapText="1" readingOrder="1"/>
    </xf>
    <xf numFmtId="0" fontId="29" fillId="3" borderId="25" xfId="0" applyFont="1" applyFill="1" applyBorder="1" applyAlignment="1">
      <alignment horizontal="center" vertical="center" wrapText="1" readingOrder="1"/>
    </xf>
    <xf numFmtId="0" fontId="30" fillId="3" borderId="25" xfId="0" applyFont="1" applyFill="1" applyBorder="1" applyAlignment="1">
      <alignment horizontal="justify" vertical="center" wrapText="1" readingOrder="1"/>
    </xf>
    <xf numFmtId="0" fontId="30" fillId="3" borderId="26" xfId="0" applyFont="1" applyFill="1" applyBorder="1" applyAlignment="1">
      <alignment horizontal="center" vertical="center" wrapText="1" readingOrder="1"/>
    </xf>
    <xf numFmtId="0" fontId="35" fillId="3" borderId="0" xfId="0" applyFont="1" applyFill="1"/>
    <xf numFmtId="0" fontId="11" fillId="3" borderId="0" xfId="0" applyFont="1" applyFill="1"/>
    <xf numFmtId="0" fontId="3" fillId="3" borderId="0" xfId="0" applyFont="1" applyFill="1" applyAlignment="1">
      <alignment vertical="center"/>
    </xf>
    <xf numFmtId="0" fontId="13" fillId="3" borderId="0" xfId="0" applyFont="1" applyFill="1"/>
    <xf numFmtId="0" fontId="3" fillId="3" borderId="0" xfId="0" applyFont="1" applyFill="1" applyAlignment="1">
      <alignment horizontal="left" vertical="center"/>
    </xf>
    <xf numFmtId="0" fontId="0" fillId="0" borderId="0" xfId="0" applyAlignment="1">
      <alignment horizontal="center" wrapText="1"/>
    </xf>
    <xf numFmtId="0" fontId="34" fillId="0" borderId="0" xfId="0" applyFont="1" applyAlignment="1">
      <alignment horizontal="center" vertical="center"/>
    </xf>
    <xf numFmtId="0" fontId="29" fillId="3" borderId="22" xfId="0" applyFont="1" applyFill="1" applyBorder="1" applyAlignment="1">
      <alignment horizontal="center" vertical="center" wrapText="1" readingOrder="1"/>
    </xf>
    <xf numFmtId="0" fontId="34" fillId="0" borderId="0" xfId="0" applyFont="1" applyAlignment="1">
      <alignment vertical="center"/>
    </xf>
    <xf numFmtId="0" fontId="32" fillId="10" borderId="18" xfId="0" applyFont="1" applyFill="1" applyBorder="1" applyAlignment="1">
      <alignment horizontal="center" vertical="center" wrapText="1"/>
    </xf>
    <xf numFmtId="0" fontId="25" fillId="0" borderId="40" xfId="0" applyFont="1" applyBorder="1" applyAlignment="1">
      <alignment horizontal="justify" vertical="center" wrapText="1" readingOrder="1"/>
    </xf>
    <xf numFmtId="0" fontId="41" fillId="15" borderId="41" xfId="0" applyFont="1" applyFill="1" applyBorder="1" applyAlignment="1">
      <alignment vertical="center" wrapText="1"/>
    </xf>
    <xf numFmtId="0" fontId="41" fillId="15" borderId="42" xfId="0" applyFont="1" applyFill="1" applyBorder="1" applyAlignment="1">
      <alignment vertical="center" wrapText="1"/>
    </xf>
    <xf numFmtId="0" fontId="10" fillId="3" borderId="40" xfId="0" applyFont="1" applyFill="1" applyBorder="1" applyAlignment="1">
      <alignment horizontal="justify" vertical="center" wrapText="1" readingOrder="1"/>
    </xf>
    <xf numFmtId="0" fontId="41" fillId="15" borderId="43" xfId="0" applyFont="1" applyFill="1" applyBorder="1" applyAlignment="1">
      <alignment vertical="center" wrapText="1"/>
    </xf>
    <xf numFmtId="0" fontId="41" fillId="15" borderId="35" xfId="0" applyFont="1" applyFill="1" applyBorder="1" applyAlignment="1">
      <alignment vertical="center" wrapText="1"/>
    </xf>
    <xf numFmtId="0" fontId="41" fillId="15" borderId="39" xfId="0" applyFont="1" applyFill="1" applyBorder="1" applyAlignment="1">
      <alignment vertical="center" wrapText="1"/>
    </xf>
    <xf numFmtId="0" fontId="41" fillId="15" borderId="19" xfId="0" applyFont="1" applyFill="1" applyBorder="1" applyAlignment="1">
      <alignment vertical="center" wrapText="1"/>
    </xf>
    <xf numFmtId="0" fontId="10" fillId="3" borderId="0" xfId="0" applyFont="1" applyFill="1" applyAlignment="1">
      <alignment horizontal="justify" vertical="center" wrapText="1" readingOrder="1"/>
    </xf>
    <xf numFmtId="0" fontId="10" fillId="0" borderId="0" xfId="0" applyFont="1" applyAlignment="1">
      <alignment horizontal="justify" vertical="center" wrapText="1" readingOrder="1"/>
    </xf>
    <xf numFmtId="0" fontId="22" fillId="0" borderId="0" xfId="0" applyFont="1" applyAlignment="1">
      <alignment vertical="center"/>
    </xf>
    <xf numFmtId="0" fontId="23" fillId="0" borderId="0" xfId="0" applyFont="1"/>
    <xf numFmtId="0" fontId="29" fillId="16" borderId="30" xfId="0" applyFont="1" applyFill="1" applyBorder="1" applyAlignment="1">
      <alignment horizontal="center" vertical="center" wrapText="1" readingOrder="1"/>
    </xf>
    <xf numFmtId="0" fontId="29" fillId="16" borderId="31" xfId="0" applyFont="1" applyFill="1" applyBorder="1" applyAlignment="1">
      <alignment horizontal="center" vertical="center" wrapText="1" readingOrder="1"/>
    </xf>
    <xf numFmtId="0" fontId="7" fillId="6" borderId="18" xfId="0" applyFont="1" applyFill="1" applyBorder="1" applyAlignment="1">
      <alignment horizontal="center" vertical="center" wrapText="1" readingOrder="1"/>
    </xf>
    <xf numFmtId="0" fontId="8" fillId="0" borderId="18" xfId="0" applyFont="1" applyBorder="1" applyAlignment="1">
      <alignment horizontal="justify" vertical="center" wrapText="1" readingOrder="1"/>
    </xf>
    <xf numFmtId="9" fontId="8" fillId="0" borderId="18" xfId="0" applyNumberFormat="1" applyFont="1" applyBorder="1" applyAlignment="1">
      <alignment horizontal="center" vertical="center" wrapText="1" readingOrder="1"/>
    </xf>
    <xf numFmtId="0" fontId="8" fillId="5" borderId="18" xfId="0" applyFont="1" applyFill="1" applyBorder="1" applyAlignment="1">
      <alignment horizontal="center" vertical="center" wrapText="1" readingOrder="1"/>
    </xf>
    <xf numFmtId="0" fontId="8" fillId="7" borderId="18" xfId="0" applyFont="1" applyFill="1" applyBorder="1" applyAlignment="1">
      <alignment horizontal="center" vertical="center" wrapText="1" readingOrder="1"/>
    </xf>
    <xf numFmtId="0" fontId="8" fillId="4" borderId="18" xfId="0" applyFont="1" applyFill="1" applyBorder="1" applyAlignment="1">
      <alignment horizontal="center" vertical="center" wrapText="1" readingOrder="1"/>
    </xf>
    <xf numFmtId="0" fontId="8" fillId="8" borderId="18" xfId="0" applyFont="1" applyFill="1" applyBorder="1" applyAlignment="1">
      <alignment horizontal="center" vertical="center" wrapText="1" readingOrder="1"/>
    </xf>
    <xf numFmtId="0" fontId="9" fillId="9" borderId="18" xfId="0" applyFont="1" applyFill="1" applyBorder="1" applyAlignment="1">
      <alignment horizontal="center" vertical="center" wrapText="1" readingOrder="1"/>
    </xf>
    <xf numFmtId="0" fontId="41" fillId="15" borderId="0" xfId="0" applyFont="1" applyFill="1" applyAlignment="1">
      <alignment vertical="center" wrapText="1"/>
    </xf>
    <xf numFmtId="0" fontId="32" fillId="0" borderId="40" xfId="0" applyFont="1" applyBorder="1" applyAlignment="1">
      <alignment horizontal="center" vertical="center" wrapText="1"/>
    </xf>
    <xf numFmtId="0" fontId="29" fillId="3" borderId="0" xfId="0" applyFont="1" applyFill="1" applyAlignment="1">
      <alignment horizontal="center" vertical="center" wrapText="1" readingOrder="1"/>
    </xf>
    <xf numFmtId="0" fontId="30" fillId="3" borderId="0" xfId="0" applyFont="1" applyFill="1" applyAlignment="1">
      <alignment horizontal="justify" vertical="center" wrapText="1" readingOrder="1"/>
    </xf>
    <xf numFmtId="0" fontId="30" fillId="3" borderId="0" xfId="0" applyFont="1" applyFill="1" applyAlignment="1">
      <alignment horizontal="center" vertical="center" wrapText="1" readingOrder="1"/>
    </xf>
    <xf numFmtId="0" fontId="33" fillId="0" borderId="18" xfId="0" applyFont="1" applyBorder="1" applyAlignment="1">
      <alignment vertical="center"/>
    </xf>
    <xf numFmtId="0" fontId="44" fillId="3" borderId="0" xfId="0" applyFont="1" applyFill="1" applyAlignment="1">
      <alignment horizontal="center" vertical="center"/>
    </xf>
    <xf numFmtId="0" fontId="45" fillId="3" borderId="0" xfId="0" applyFont="1" applyFill="1" applyAlignment="1">
      <alignment horizontal="center" vertical="center"/>
    </xf>
    <xf numFmtId="0" fontId="38" fillId="0" borderId="0" xfId="0" applyFont="1"/>
    <xf numFmtId="0" fontId="45" fillId="0" borderId="0" xfId="0" applyFont="1" applyAlignment="1">
      <alignment horizontal="center" vertical="center"/>
    </xf>
    <xf numFmtId="0" fontId="49" fillId="3" borderId="0" xfId="0" applyFont="1" applyFill="1" applyAlignment="1">
      <alignment horizontal="center" vertical="center" wrapText="1"/>
    </xf>
    <xf numFmtId="0" fontId="50" fillId="3" borderId="0" xfId="0" applyFont="1" applyFill="1" applyAlignment="1">
      <alignment vertical="center" wrapText="1"/>
    </xf>
    <xf numFmtId="0" fontId="48" fillId="3" borderId="0" xfId="0" applyFont="1" applyFill="1" applyAlignment="1">
      <alignment horizontal="center" vertical="center" wrapText="1"/>
    </xf>
    <xf numFmtId="0" fontId="50" fillId="3" borderId="0" xfId="0" applyFont="1" applyFill="1" applyAlignment="1">
      <alignment horizontal="center" vertical="center" wrapText="1"/>
    </xf>
    <xf numFmtId="0" fontId="48" fillId="3" borderId="0" xfId="0" applyFont="1" applyFill="1" applyAlignment="1">
      <alignment vertical="center" wrapText="1"/>
    </xf>
    <xf numFmtId="0" fontId="45" fillId="3" borderId="0" xfId="0" applyFont="1" applyFill="1" applyAlignment="1">
      <alignment vertical="center" wrapText="1"/>
    </xf>
    <xf numFmtId="0" fontId="48" fillId="3" borderId="0" xfId="0" applyFont="1" applyFill="1" applyAlignment="1">
      <alignment horizontal="center" vertical="center"/>
    </xf>
    <xf numFmtId="0" fontId="45" fillId="16" borderId="18" xfId="0" applyFont="1" applyFill="1" applyBorder="1" applyAlignment="1">
      <alignment horizontal="left" vertical="center"/>
    </xf>
    <xf numFmtId="0" fontId="53" fillId="17" borderId="18" xfId="0" applyFont="1" applyFill="1" applyBorder="1" applyAlignment="1">
      <alignment horizontal="center" vertical="center"/>
    </xf>
    <xf numFmtId="0" fontId="53" fillId="17" borderId="18" xfId="0" applyFont="1" applyFill="1" applyBorder="1" applyAlignment="1">
      <alignment horizontal="center" vertical="center" wrapText="1"/>
    </xf>
    <xf numFmtId="0" fontId="45" fillId="3" borderId="37" xfId="0" applyFont="1" applyFill="1" applyBorder="1" applyAlignment="1">
      <alignment horizontal="center" vertical="center"/>
    </xf>
    <xf numFmtId="0" fontId="45" fillId="3" borderId="18" xfId="0" applyFont="1" applyFill="1" applyBorder="1" applyAlignment="1">
      <alignment horizontal="center" vertical="center"/>
    </xf>
    <xf numFmtId="0" fontId="45" fillId="3" borderId="36" xfId="0" applyFont="1" applyFill="1" applyBorder="1" applyAlignment="1">
      <alignment horizontal="center" vertical="center"/>
    </xf>
    <xf numFmtId="0" fontId="55" fillId="3" borderId="37" xfId="0" applyFont="1" applyFill="1" applyBorder="1" applyAlignment="1">
      <alignment horizontal="center" vertical="center"/>
    </xf>
    <xf numFmtId="0" fontId="55" fillId="3" borderId="18" xfId="0" applyFont="1" applyFill="1" applyBorder="1" applyAlignment="1">
      <alignment horizontal="center" vertical="center"/>
    </xf>
    <xf numFmtId="0" fontId="55" fillId="3" borderId="36" xfId="0" applyFont="1" applyFill="1" applyBorder="1" applyAlignment="1">
      <alignment horizontal="center" vertical="center"/>
    </xf>
    <xf numFmtId="0" fontId="1" fillId="3" borderId="18" xfId="0" applyFont="1" applyFill="1" applyBorder="1" applyAlignment="1" applyProtection="1">
      <alignment horizontal="left" vertical="top" wrapText="1"/>
      <protection locked="0"/>
    </xf>
    <xf numFmtId="0" fontId="1" fillId="3" borderId="0" xfId="0" applyFont="1" applyFill="1"/>
    <xf numFmtId="0" fontId="1" fillId="0" borderId="0" xfId="0" applyFont="1"/>
    <xf numFmtId="0" fontId="1" fillId="3" borderId="0" xfId="0" applyFont="1" applyFill="1" applyAlignment="1">
      <alignment horizontal="center" vertical="center"/>
    </xf>
    <xf numFmtId="0" fontId="1" fillId="3" borderId="0" xfId="0" applyFont="1" applyFill="1" applyAlignment="1">
      <alignment horizontal="left" vertical="center"/>
    </xf>
    <xf numFmtId="0" fontId="1" fillId="3" borderId="0" xfId="0" applyFont="1" applyFill="1" applyAlignment="1">
      <alignment horizontal="center"/>
    </xf>
    <xf numFmtId="0" fontId="3" fillId="0" borderId="0" xfId="0" applyFont="1" applyAlignment="1">
      <alignment vertical="center"/>
    </xf>
    <xf numFmtId="0" fontId="3" fillId="14" borderId="18" xfId="0" applyFont="1" applyFill="1" applyBorder="1" applyAlignment="1">
      <alignment horizontal="center" vertical="center"/>
    </xf>
    <xf numFmtId="0" fontId="3" fillId="0" borderId="37" xfId="0" applyFont="1" applyBorder="1" applyAlignment="1">
      <alignment vertical="center"/>
    </xf>
    <xf numFmtId="0" fontId="3" fillId="14" borderId="18" xfId="0" applyFont="1" applyFill="1" applyBorder="1" applyAlignment="1">
      <alignment horizontal="center" vertical="center" textRotation="90"/>
    </xf>
    <xf numFmtId="0" fontId="1" fillId="14" borderId="0" xfId="0" applyFont="1" applyFill="1"/>
    <xf numFmtId="0" fontId="40" fillId="14" borderId="36" xfId="0" applyFont="1" applyFill="1" applyBorder="1" applyAlignment="1">
      <alignment horizontal="center" vertical="center" wrapText="1"/>
    </xf>
    <xf numFmtId="0" fontId="3" fillId="3" borderId="0" xfId="0" applyFont="1" applyFill="1" applyAlignment="1">
      <alignment horizontal="center" vertical="center"/>
    </xf>
    <xf numFmtId="0" fontId="3" fillId="2" borderId="0" xfId="0" applyFont="1" applyFill="1" applyAlignment="1">
      <alignment horizontal="center" vertical="center"/>
    </xf>
    <xf numFmtId="0" fontId="1" fillId="0" borderId="18" xfId="0" applyFont="1" applyBorder="1" applyAlignment="1">
      <alignment horizontal="center" vertical="center" textRotation="90"/>
    </xf>
    <xf numFmtId="0" fontId="58" fillId="3" borderId="35" xfId="0" applyFont="1" applyFill="1" applyBorder="1" applyAlignment="1">
      <alignment horizontal="center" vertical="center" wrapText="1"/>
    </xf>
    <xf numFmtId="0" fontId="3" fillId="0" borderId="35" xfId="0" applyFont="1" applyBorder="1" applyAlignment="1">
      <alignment horizontal="center" vertical="center" textRotation="90" wrapText="1"/>
    </xf>
    <xf numFmtId="9" fontId="1" fillId="0" borderId="18" xfId="0" applyNumberFormat="1" applyFont="1" applyBorder="1" applyAlignment="1">
      <alignment horizontal="center" vertical="center" wrapText="1"/>
    </xf>
    <xf numFmtId="0" fontId="3" fillId="0" borderId="18" xfId="0" applyFont="1" applyBorder="1" applyAlignment="1">
      <alignment horizontal="center" vertical="center" textRotation="90"/>
    </xf>
    <xf numFmtId="0" fontId="1" fillId="0" borderId="18" xfId="0" applyFont="1" applyBorder="1" applyAlignment="1">
      <alignment horizontal="center" vertical="center"/>
    </xf>
    <xf numFmtId="0" fontId="58" fillId="3" borderId="18" xfId="0" applyFont="1" applyFill="1" applyBorder="1" applyAlignment="1">
      <alignment horizontal="left" vertical="center" wrapText="1"/>
    </xf>
    <xf numFmtId="9" fontId="1" fillId="0" borderId="18" xfId="0" applyNumberFormat="1" applyFont="1" applyBorder="1" applyAlignment="1">
      <alignment horizontal="center" vertical="center"/>
    </xf>
    <xf numFmtId="0" fontId="58" fillId="3" borderId="0" xfId="0" applyFont="1" applyFill="1" applyAlignment="1">
      <alignment horizontal="center" vertical="center" wrapText="1"/>
    </xf>
    <xf numFmtId="164" fontId="1" fillId="0" borderId="18" xfId="1" applyNumberFormat="1" applyFont="1" applyBorder="1" applyAlignment="1" applyProtection="1">
      <alignment horizontal="center" vertical="center"/>
    </xf>
    <xf numFmtId="0" fontId="3" fillId="0" borderId="18" xfId="0" applyFont="1" applyBorder="1" applyAlignment="1">
      <alignment horizontal="center" vertical="center" textRotation="90" wrapText="1"/>
    </xf>
    <xf numFmtId="164" fontId="1" fillId="0" borderId="35" xfId="1" applyNumberFormat="1" applyFont="1" applyBorder="1" applyAlignment="1" applyProtection="1">
      <alignment horizontal="center" vertical="center"/>
    </xf>
    <xf numFmtId="0" fontId="3" fillId="0" borderId="35" xfId="0" applyFont="1" applyBorder="1" applyAlignment="1">
      <alignment horizontal="center" vertical="center" textRotation="90"/>
    </xf>
    <xf numFmtId="0" fontId="1" fillId="3" borderId="0" xfId="0" applyFont="1" applyFill="1" applyAlignment="1">
      <alignment vertical="center"/>
    </xf>
    <xf numFmtId="0" fontId="1" fillId="0" borderId="0" xfId="0" applyFont="1" applyAlignment="1">
      <alignment vertical="center"/>
    </xf>
    <xf numFmtId="0" fontId="58" fillId="3" borderId="18" xfId="0" applyFont="1" applyFill="1" applyBorder="1" applyAlignment="1">
      <alignment vertical="center" wrapText="1"/>
    </xf>
    <xf numFmtId="0" fontId="58" fillId="3" borderId="18" xfId="0" applyFont="1" applyFill="1" applyBorder="1" applyAlignment="1">
      <alignment horizontal="center" vertical="center" wrapText="1"/>
    </xf>
    <xf numFmtId="0" fontId="60" fillId="3" borderId="18" xfId="0" applyFont="1" applyFill="1" applyBorder="1" applyAlignment="1">
      <alignment vertical="center" wrapText="1"/>
    </xf>
    <xf numFmtId="0" fontId="1" fillId="0" borderId="18" xfId="0" applyFont="1" applyBorder="1" applyAlignment="1">
      <alignment vertical="center" wrapText="1"/>
    </xf>
    <xf numFmtId="0" fontId="1" fillId="0" borderId="18" xfId="0" applyFont="1" applyBorder="1" applyAlignment="1">
      <alignment horizontal="center" vertical="center" wrapText="1"/>
    </xf>
    <xf numFmtId="0" fontId="3" fillId="0" borderId="0" xfId="0" applyFont="1" applyAlignment="1">
      <alignment horizontal="left" vertical="center"/>
    </xf>
    <xf numFmtId="0" fontId="1" fillId="0" borderId="0" xfId="0" applyFont="1" applyAlignment="1">
      <alignment horizontal="center" vertical="center"/>
    </xf>
    <xf numFmtId="0" fontId="1" fillId="0" borderId="0" xfId="0" applyFont="1" applyAlignment="1">
      <alignment horizontal="center"/>
    </xf>
    <xf numFmtId="0" fontId="1" fillId="14" borderId="18" xfId="0" applyFont="1" applyFill="1" applyBorder="1" applyAlignment="1">
      <alignment horizontal="center"/>
    </xf>
    <xf numFmtId="0" fontId="1" fillId="14" borderId="18" xfId="0" applyFont="1" applyFill="1" applyBorder="1" applyAlignment="1">
      <alignment horizontal="center" vertical="center"/>
    </xf>
    <xf numFmtId="14" fontId="1" fillId="0" borderId="18" xfId="0" applyNumberFormat="1" applyFont="1" applyBorder="1" applyAlignment="1">
      <alignment horizontal="center" vertical="center" wrapText="1"/>
    </xf>
    <xf numFmtId="0" fontId="1" fillId="0" borderId="37" xfId="0" applyFont="1" applyBorder="1" applyAlignment="1">
      <alignment horizontal="left" vertical="center" wrapText="1"/>
    </xf>
    <xf numFmtId="0" fontId="1" fillId="0" borderId="37" xfId="0" applyFont="1" applyBorder="1" applyAlignment="1">
      <alignment vertical="center" wrapText="1"/>
    </xf>
    <xf numFmtId="0" fontId="1" fillId="0" borderId="36" xfId="0" applyFont="1" applyBorder="1" applyAlignment="1">
      <alignment horizontal="left" vertical="center"/>
    </xf>
    <xf numFmtId="164" fontId="1" fillId="0" borderId="18" xfId="1" applyNumberFormat="1" applyFont="1" applyBorder="1" applyAlignment="1">
      <alignment horizontal="center" vertical="center"/>
    </xf>
    <xf numFmtId="0" fontId="3" fillId="0" borderId="18" xfId="0" applyFont="1" applyBorder="1" applyAlignment="1" applyProtection="1">
      <alignment horizontal="center" vertical="center" textRotation="90" wrapText="1"/>
      <protection hidden="1"/>
    </xf>
    <xf numFmtId="9" fontId="1" fillId="0" borderId="18" xfId="0" applyNumberFormat="1" applyFont="1" applyBorder="1" applyAlignment="1" applyProtection="1">
      <alignment horizontal="center" vertical="center"/>
      <protection hidden="1"/>
    </xf>
    <xf numFmtId="0" fontId="1" fillId="0" borderId="18" xfId="0" applyFont="1" applyBorder="1" applyAlignment="1" applyProtection="1">
      <alignment horizontal="left" vertical="top" wrapText="1"/>
      <protection locked="0"/>
    </xf>
    <xf numFmtId="0" fontId="43" fillId="0" borderId="44" xfId="0" applyFont="1" applyBorder="1" applyAlignment="1">
      <alignment horizontal="center" vertical="center"/>
    </xf>
    <xf numFmtId="0" fontId="43" fillId="0" borderId="40" xfId="0" applyFont="1" applyBorder="1" applyAlignment="1">
      <alignment horizontal="center" vertical="center"/>
    </xf>
    <xf numFmtId="0" fontId="43" fillId="0" borderId="45" xfId="0" applyFont="1" applyBorder="1" applyAlignment="1">
      <alignment horizontal="center" vertical="center"/>
    </xf>
    <xf numFmtId="0" fontId="39" fillId="0" borderId="44" xfId="0" applyFont="1" applyBorder="1" applyAlignment="1">
      <alignment horizontal="center" vertical="center"/>
    </xf>
    <xf numFmtId="0" fontId="39" fillId="0" borderId="33" xfId="0" applyFont="1" applyBorder="1" applyAlignment="1">
      <alignment horizontal="center" vertical="center"/>
    </xf>
    <xf numFmtId="0" fontId="39" fillId="0" borderId="41" xfId="0" applyFont="1" applyBorder="1" applyAlignment="1">
      <alignment horizontal="center" vertical="center"/>
    </xf>
    <xf numFmtId="0" fontId="39" fillId="0" borderId="40" xfId="0" applyFont="1" applyBorder="1" applyAlignment="1">
      <alignment horizontal="center" vertical="center"/>
    </xf>
    <xf numFmtId="0" fontId="39" fillId="0" borderId="0" xfId="0" applyFont="1" applyAlignment="1">
      <alignment horizontal="center" vertical="center"/>
    </xf>
    <xf numFmtId="0" fontId="39" fillId="0" borderId="42" xfId="0" applyFont="1" applyBorder="1" applyAlignment="1">
      <alignment horizontal="center" vertical="center"/>
    </xf>
    <xf numFmtId="0" fontId="39" fillId="0" borderId="45" xfId="0" applyFont="1" applyBorder="1" applyAlignment="1">
      <alignment horizontal="center" vertical="center"/>
    </xf>
    <xf numFmtId="0" fontId="39" fillId="0" borderId="34" xfId="0" applyFont="1" applyBorder="1" applyAlignment="1">
      <alignment horizontal="center" vertical="center"/>
    </xf>
    <xf numFmtId="0" fontId="39" fillId="0" borderId="43" xfId="0" applyFont="1" applyBorder="1" applyAlignment="1">
      <alignment horizontal="center" vertical="center"/>
    </xf>
    <xf numFmtId="0" fontId="33" fillId="0" borderId="18" xfId="0" applyFont="1" applyBorder="1" applyAlignment="1">
      <alignment horizontal="left" vertical="center"/>
    </xf>
    <xf numFmtId="0" fontId="53" fillId="17" borderId="18" xfId="0" applyFont="1" applyFill="1" applyBorder="1" applyAlignment="1">
      <alignment horizontal="center" vertical="center" wrapText="1"/>
    </xf>
    <xf numFmtId="0" fontId="53" fillId="17" borderId="18" xfId="0" applyFont="1" applyFill="1" applyBorder="1" applyAlignment="1">
      <alignment horizontal="center" vertical="center"/>
    </xf>
    <xf numFmtId="0" fontId="55" fillId="3" borderId="36" xfId="0" applyFont="1" applyFill="1" applyBorder="1" applyAlignment="1">
      <alignment horizontal="center" vertical="center"/>
    </xf>
    <xf numFmtId="0" fontId="55" fillId="3" borderId="38" xfId="0" applyFont="1" applyFill="1" applyBorder="1" applyAlignment="1">
      <alignment horizontal="center" vertical="center"/>
    </xf>
    <xf numFmtId="0" fontId="55" fillId="3" borderId="36" xfId="0" applyFont="1" applyFill="1" applyBorder="1" applyAlignment="1">
      <alignment horizontal="center" vertical="center" wrapText="1"/>
    </xf>
    <xf numFmtId="0" fontId="55" fillId="3" borderId="37" xfId="0" applyFont="1" applyFill="1" applyBorder="1" applyAlignment="1">
      <alignment horizontal="center" vertical="center" wrapText="1"/>
    </xf>
    <xf numFmtId="0" fontId="55" fillId="3" borderId="38" xfId="0" applyFont="1" applyFill="1" applyBorder="1" applyAlignment="1">
      <alignment horizontal="center" vertical="center" wrapText="1"/>
    </xf>
    <xf numFmtId="0" fontId="46" fillId="17" borderId="0" xfId="0" applyFont="1" applyFill="1" applyAlignment="1">
      <alignment horizontal="center" vertical="center"/>
    </xf>
    <xf numFmtId="0" fontId="45" fillId="16" borderId="18" xfId="0" applyFont="1" applyFill="1" applyBorder="1" applyAlignment="1">
      <alignment horizontal="left" vertical="center"/>
    </xf>
    <xf numFmtId="0" fontId="45" fillId="3" borderId="18" xfId="0" applyFont="1" applyFill="1" applyBorder="1" applyAlignment="1">
      <alignment horizontal="center" vertical="center"/>
    </xf>
    <xf numFmtId="0" fontId="45" fillId="16" borderId="19" xfId="0" applyFont="1" applyFill="1" applyBorder="1" applyAlignment="1">
      <alignment horizontal="left" vertical="center"/>
    </xf>
    <xf numFmtId="0" fontId="45" fillId="3" borderId="18" xfId="0" applyFont="1" applyFill="1" applyBorder="1" applyAlignment="1">
      <alignment horizontal="center" vertical="center" wrapText="1"/>
    </xf>
    <xf numFmtId="0" fontId="55" fillId="3" borderId="37" xfId="0" applyFont="1" applyFill="1" applyBorder="1" applyAlignment="1">
      <alignment horizontal="center" vertical="center"/>
    </xf>
    <xf numFmtId="0" fontId="45" fillId="3" borderId="36" xfId="0" applyFont="1" applyFill="1" applyBorder="1" applyAlignment="1">
      <alignment horizontal="center" vertical="center"/>
    </xf>
    <xf numFmtId="0" fontId="45" fillId="3" borderId="38" xfId="0" applyFont="1" applyFill="1" applyBorder="1" applyAlignment="1">
      <alignment horizontal="center" vertical="center"/>
    </xf>
    <xf numFmtId="0" fontId="45" fillId="3" borderId="37" xfId="0" applyFont="1" applyFill="1" applyBorder="1" applyAlignment="1">
      <alignment horizontal="center" vertical="center"/>
    </xf>
    <xf numFmtId="0" fontId="56" fillId="3" borderId="18" xfId="0" applyFont="1" applyFill="1" applyBorder="1" applyAlignment="1">
      <alignment horizontal="center" vertical="center" wrapText="1"/>
    </xf>
    <xf numFmtId="0" fontId="57" fillId="0" borderId="18" xfId="0" applyFont="1" applyBorder="1" applyAlignment="1">
      <alignment horizontal="center" vertical="center" wrapText="1"/>
    </xf>
    <xf numFmtId="0" fontId="43" fillId="0" borderId="18" xfId="0" applyFont="1" applyBorder="1" applyAlignment="1">
      <alignment horizontal="center" vertical="center"/>
    </xf>
    <xf numFmtId="0" fontId="47" fillId="14" borderId="18" xfId="0" applyFont="1" applyFill="1" applyBorder="1" applyAlignment="1">
      <alignment horizontal="left" vertical="center"/>
    </xf>
    <xf numFmtId="0" fontId="48" fillId="3" borderId="18" xfId="0" applyFont="1" applyFill="1" applyBorder="1" applyAlignment="1">
      <alignment horizontal="center" vertical="center"/>
    </xf>
    <xf numFmtId="0" fontId="47" fillId="14" borderId="36" xfId="0" applyFont="1" applyFill="1" applyBorder="1" applyAlignment="1">
      <alignment horizontal="left" vertical="center"/>
    </xf>
    <xf numFmtId="0" fontId="47" fillId="14" borderId="37" xfId="0" applyFont="1" applyFill="1" applyBorder="1" applyAlignment="1">
      <alignment horizontal="left" vertical="center"/>
    </xf>
    <xf numFmtId="0" fontId="47" fillId="14" borderId="38" xfId="0" applyFont="1" applyFill="1" applyBorder="1" applyAlignment="1">
      <alignment horizontal="left" vertical="center"/>
    </xf>
    <xf numFmtId="0" fontId="48" fillId="3" borderId="36" xfId="0" applyFont="1" applyFill="1" applyBorder="1" applyAlignment="1">
      <alignment horizontal="center" vertical="center" wrapText="1"/>
    </xf>
    <xf numFmtId="0" fontId="48" fillId="3" borderId="37" xfId="0" applyFont="1" applyFill="1" applyBorder="1" applyAlignment="1">
      <alignment horizontal="center" vertical="center" wrapText="1"/>
    </xf>
    <xf numFmtId="0" fontId="48" fillId="3" borderId="38" xfId="0" applyFont="1" applyFill="1" applyBorder="1" applyAlignment="1">
      <alignment horizontal="center" vertical="center" wrapText="1"/>
    </xf>
    <xf numFmtId="0" fontId="47" fillId="14" borderId="18" xfId="0" applyFont="1" applyFill="1" applyBorder="1" applyAlignment="1">
      <alignment horizontal="left" vertical="center" wrapText="1"/>
    </xf>
    <xf numFmtId="0" fontId="48" fillId="3" borderId="18" xfId="0" applyFont="1" applyFill="1" applyBorder="1" applyAlignment="1">
      <alignment horizontal="center" vertical="center" wrapText="1"/>
    </xf>
    <xf numFmtId="0" fontId="54" fillId="17" borderId="18" xfId="0" applyFont="1" applyFill="1" applyBorder="1" applyAlignment="1">
      <alignment horizontal="center" vertical="center" wrapText="1"/>
    </xf>
    <xf numFmtId="0" fontId="3" fillId="14" borderId="35" xfId="0" applyFont="1" applyFill="1" applyBorder="1" applyAlignment="1" applyProtection="1">
      <alignment horizontal="center" vertical="center" wrapText="1"/>
      <protection locked="0"/>
    </xf>
    <xf numFmtId="0" fontId="3" fillId="14" borderId="39" xfId="0" applyFont="1" applyFill="1" applyBorder="1" applyAlignment="1" applyProtection="1">
      <alignment horizontal="center" vertical="center" wrapText="1"/>
      <protection locked="0"/>
    </xf>
    <xf numFmtId="0" fontId="3" fillId="14" borderId="19" xfId="0" applyFont="1" applyFill="1" applyBorder="1" applyAlignment="1" applyProtection="1">
      <alignment horizontal="center" vertical="center" wrapText="1"/>
      <protection locked="0"/>
    </xf>
    <xf numFmtId="0" fontId="1" fillId="3" borderId="18" xfId="0" applyFont="1" applyFill="1" applyBorder="1" applyAlignment="1" applyProtection="1">
      <alignment horizontal="left" vertical="top" wrapText="1"/>
      <protection locked="0"/>
    </xf>
    <xf numFmtId="0" fontId="1" fillId="3" borderId="18" xfId="0" applyFont="1" applyFill="1" applyBorder="1" applyAlignment="1" applyProtection="1">
      <alignment horizontal="left" vertical="top"/>
      <protection locked="0"/>
    </xf>
    <xf numFmtId="0" fontId="1" fillId="0" borderId="18" xfId="0" applyFont="1" applyBorder="1" applyAlignment="1" applyProtection="1">
      <alignment horizontal="left" vertical="top" wrapText="1"/>
      <protection locked="0"/>
    </xf>
    <xf numFmtId="0" fontId="1" fillId="0" borderId="18" xfId="0" applyFont="1" applyBorder="1" applyAlignment="1" applyProtection="1">
      <alignment horizontal="left" vertical="top"/>
      <protection locked="0"/>
    </xf>
    <xf numFmtId="0" fontId="1" fillId="3" borderId="35" xfId="0" applyFont="1" applyFill="1" applyBorder="1" applyAlignment="1" applyProtection="1">
      <alignment horizontal="left" vertical="top" wrapText="1"/>
      <protection locked="0"/>
    </xf>
    <xf numFmtId="0" fontId="1" fillId="3" borderId="39" xfId="0" applyFont="1" applyFill="1" applyBorder="1" applyAlignment="1" applyProtection="1">
      <alignment horizontal="left" vertical="top" wrapText="1"/>
      <protection locked="0"/>
    </xf>
    <xf numFmtId="0" fontId="1" fillId="3" borderId="19" xfId="0" applyFont="1" applyFill="1" applyBorder="1" applyAlignment="1" applyProtection="1">
      <alignment horizontal="left" vertical="top" wrapText="1"/>
      <protection locked="0"/>
    </xf>
    <xf numFmtId="0" fontId="60" fillId="3" borderId="18" xfId="0" applyFont="1" applyFill="1" applyBorder="1" applyAlignment="1" applyProtection="1">
      <alignment horizontal="left" vertical="top" wrapText="1"/>
      <protection locked="0"/>
    </xf>
    <xf numFmtId="0" fontId="3" fillId="0" borderId="35" xfId="0" applyFont="1" applyBorder="1" applyAlignment="1">
      <alignment horizontal="center" vertical="center" textRotation="90"/>
    </xf>
    <xf numFmtId="0" fontId="3" fillId="0" borderId="39" xfId="0" applyFont="1" applyBorder="1" applyAlignment="1">
      <alignment horizontal="center" vertical="center" textRotation="90"/>
    </xf>
    <xf numFmtId="0" fontId="1" fillId="0" borderId="18" xfId="0" applyFont="1" applyBorder="1" applyAlignment="1">
      <alignment horizontal="left" vertical="center" wrapText="1"/>
    </xf>
    <xf numFmtId="0" fontId="3" fillId="19" borderId="35" xfId="0" applyFont="1" applyFill="1" applyBorder="1" applyAlignment="1">
      <alignment horizontal="center" vertical="center" textRotation="90" wrapText="1"/>
    </xf>
    <xf numFmtId="0" fontId="3" fillId="19" borderId="19" xfId="0" applyFont="1" applyFill="1" applyBorder="1" applyAlignment="1">
      <alignment horizontal="center" vertical="center" textRotation="90" wrapText="1"/>
    </xf>
    <xf numFmtId="0" fontId="3" fillId="0" borderId="35" xfId="0" applyFont="1" applyBorder="1" applyAlignment="1">
      <alignment horizontal="center" vertical="center" textRotation="90" wrapText="1"/>
    </xf>
    <xf numFmtId="0" fontId="3" fillId="0" borderId="39" xfId="0" applyFont="1" applyBorder="1" applyAlignment="1">
      <alignment horizontal="center" vertical="center" textRotation="90" wrapText="1"/>
    </xf>
    <xf numFmtId="164" fontId="1" fillId="0" borderId="35" xfId="1" applyNumberFormat="1" applyFont="1" applyBorder="1" applyAlignment="1" applyProtection="1">
      <alignment horizontal="center" vertical="center"/>
    </xf>
    <xf numFmtId="164" fontId="1" fillId="0" borderId="39" xfId="1" applyNumberFormat="1" applyFont="1" applyBorder="1" applyAlignment="1" applyProtection="1">
      <alignment horizontal="center" vertical="center"/>
    </xf>
    <xf numFmtId="9" fontId="1" fillId="0" borderId="18" xfId="0" applyNumberFormat="1" applyFont="1" applyBorder="1" applyAlignment="1">
      <alignment horizontal="center" vertical="center" wrapText="1"/>
    </xf>
    <xf numFmtId="0" fontId="3" fillId="0" borderId="18" xfId="0" applyFont="1" applyBorder="1" applyAlignment="1">
      <alignment horizontal="center" vertical="center" textRotation="90"/>
    </xf>
    <xf numFmtId="0" fontId="3" fillId="14" borderId="35" xfId="0" applyFont="1" applyFill="1" applyBorder="1" applyAlignment="1">
      <alignment horizontal="center" vertical="center" textRotation="90" wrapText="1"/>
    </xf>
    <xf numFmtId="0" fontId="3" fillId="14" borderId="19" xfId="0" applyFont="1" applyFill="1" applyBorder="1" applyAlignment="1">
      <alignment horizontal="center" vertical="center" textRotation="90" wrapText="1"/>
    </xf>
    <xf numFmtId="0" fontId="3" fillId="0" borderId="36" xfId="0" applyFont="1" applyBorder="1" applyAlignment="1">
      <alignment horizontal="left" vertical="center"/>
    </xf>
    <xf numFmtId="0" fontId="3" fillId="0" borderId="37" xfId="0" applyFont="1" applyBorder="1" applyAlignment="1">
      <alignment horizontal="left" vertical="center"/>
    </xf>
    <xf numFmtId="0" fontId="3" fillId="0" borderId="38" xfId="0" applyFont="1" applyBorder="1" applyAlignment="1">
      <alignment horizontal="left" vertical="center"/>
    </xf>
    <xf numFmtId="0" fontId="1" fillId="0" borderId="35" xfId="0" applyFont="1" applyBorder="1" applyAlignment="1">
      <alignment horizontal="center" vertical="center" textRotation="90"/>
    </xf>
    <xf numFmtId="0" fontId="1" fillId="0" borderId="39" xfId="0" applyFont="1" applyBorder="1" applyAlignment="1">
      <alignment horizontal="center" vertical="center" textRotation="90"/>
    </xf>
    <xf numFmtId="0" fontId="3" fillId="14" borderId="18" xfId="0" applyFont="1" applyFill="1" applyBorder="1" applyAlignment="1">
      <alignment horizontal="center" vertical="center" textRotation="90" wrapText="1"/>
    </xf>
    <xf numFmtId="0" fontId="40" fillId="14" borderId="35" xfId="0" applyFont="1" applyFill="1" applyBorder="1" applyAlignment="1">
      <alignment horizontal="center" vertical="center" wrapText="1"/>
    </xf>
    <xf numFmtId="0" fontId="40" fillId="14" borderId="19" xfId="0" applyFont="1" applyFill="1" applyBorder="1" applyAlignment="1">
      <alignment horizontal="center" vertical="center" wrapText="1"/>
    </xf>
    <xf numFmtId="0" fontId="58" fillId="3" borderId="35" xfId="0" applyFont="1" applyFill="1" applyBorder="1" applyAlignment="1">
      <alignment horizontal="center" vertical="center" wrapText="1"/>
    </xf>
    <xf numFmtId="0" fontId="58" fillId="3" borderId="39" xfId="0" applyFont="1" applyFill="1" applyBorder="1" applyAlignment="1">
      <alignment horizontal="center" vertical="center" wrapText="1"/>
    </xf>
    <xf numFmtId="0" fontId="58" fillId="3" borderId="19" xfId="0" applyFont="1" applyFill="1" applyBorder="1" applyAlignment="1">
      <alignment horizontal="center" vertical="center" wrapText="1"/>
    </xf>
    <xf numFmtId="0" fontId="3" fillId="19" borderId="18" xfId="0" applyFont="1" applyFill="1" applyBorder="1" applyAlignment="1">
      <alignment horizontal="center" vertical="center"/>
    </xf>
    <xf numFmtId="0" fontId="3" fillId="14" borderId="35" xfId="0" applyFont="1" applyFill="1" applyBorder="1" applyAlignment="1">
      <alignment horizontal="center" vertical="center" wrapText="1"/>
    </xf>
    <xf numFmtId="0" fontId="3" fillId="14" borderId="19" xfId="0" applyFont="1" applyFill="1" applyBorder="1" applyAlignment="1">
      <alignment horizontal="center" vertical="center" wrapText="1"/>
    </xf>
    <xf numFmtId="0" fontId="3" fillId="14" borderId="36" xfId="0" applyFont="1" applyFill="1" applyBorder="1" applyAlignment="1">
      <alignment horizontal="center" vertical="center" wrapText="1"/>
    </xf>
    <xf numFmtId="0" fontId="3" fillId="14" borderId="37" xfId="0" applyFont="1" applyFill="1" applyBorder="1" applyAlignment="1">
      <alignment horizontal="center" vertical="center" wrapText="1"/>
    </xf>
    <xf numFmtId="0" fontId="3" fillId="14" borderId="38" xfId="0" applyFont="1" applyFill="1" applyBorder="1" applyAlignment="1">
      <alignment horizontal="center" vertical="center" wrapText="1"/>
    </xf>
    <xf numFmtId="0" fontId="42" fillId="18" borderId="36" xfId="0" applyFont="1" applyFill="1" applyBorder="1" applyAlignment="1">
      <alignment horizontal="center" vertical="center"/>
    </xf>
    <xf numFmtId="0" fontId="42" fillId="18" borderId="38" xfId="0" applyFont="1" applyFill="1" applyBorder="1" applyAlignment="1">
      <alignment horizontal="center" vertical="center"/>
    </xf>
    <xf numFmtId="0" fontId="1" fillId="0" borderId="18" xfId="0" applyFont="1" applyBorder="1" applyAlignment="1">
      <alignment horizontal="center"/>
    </xf>
    <xf numFmtId="0" fontId="52" fillId="0" borderId="44" xfId="0" applyFont="1" applyBorder="1" applyAlignment="1">
      <alignment horizontal="center" vertical="center"/>
    </xf>
    <xf numFmtId="0" fontId="52" fillId="0" borderId="33" xfId="0" applyFont="1" applyBorder="1" applyAlignment="1">
      <alignment horizontal="center" vertical="center"/>
    </xf>
    <xf numFmtId="0" fontId="52" fillId="0" borderId="41" xfId="0" applyFont="1" applyBorder="1" applyAlignment="1">
      <alignment horizontal="center" vertical="center"/>
    </xf>
    <xf numFmtId="0" fontId="52" fillId="0" borderId="40" xfId="0" applyFont="1" applyBorder="1" applyAlignment="1">
      <alignment horizontal="center" vertical="center"/>
    </xf>
    <xf numFmtId="0" fontId="52" fillId="0" borderId="0" xfId="0" applyFont="1" applyAlignment="1">
      <alignment horizontal="center" vertical="center"/>
    </xf>
    <xf numFmtId="0" fontId="52" fillId="0" borderId="42" xfId="0" applyFont="1" applyBorder="1" applyAlignment="1">
      <alignment horizontal="center" vertical="center"/>
    </xf>
    <xf numFmtId="0" fontId="52" fillId="0" borderId="45" xfId="0" applyFont="1" applyBorder="1" applyAlignment="1">
      <alignment horizontal="center" vertical="center"/>
    </xf>
    <xf numFmtId="0" fontId="52" fillId="0" borderId="34" xfId="0" applyFont="1" applyBorder="1" applyAlignment="1">
      <alignment horizontal="center" vertical="center"/>
    </xf>
    <xf numFmtId="0" fontId="52" fillId="0" borderId="43" xfId="0" applyFont="1" applyBorder="1" applyAlignment="1">
      <alignment horizontal="center" vertical="center"/>
    </xf>
    <xf numFmtId="0" fontId="3" fillId="14" borderId="18" xfId="0" applyFont="1" applyFill="1" applyBorder="1" applyAlignment="1">
      <alignment horizontal="center" vertical="center" textRotation="90"/>
    </xf>
    <xf numFmtId="0" fontId="3" fillId="14" borderId="18" xfId="0" applyFont="1" applyFill="1" applyBorder="1" applyAlignment="1">
      <alignment horizontal="center" vertical="center" wrapText="1"/>
    </xf>
    <xf numFmtId="0" fontId="3" fillId="14" borderId="39" xfId="0" applyFont="1" applyFill="1" applyBorder="1" applyAlignment="1">
      <alignment horizontal="center" vertical="center" wrapText="1"/>
    </xf>
    <xf numFmtId="0" fontId="3" fillId="14" borderId="39" xfId="0" applyFont="1" applyFill="1" applyBorder="1" applyAlignment="1">
      <alignment horizontal="center" vertical="center"/>
    </xf>
    <xf numFmtId="0" fontId="3" fillId="14" borderId="19" xfId="0" applyFont="1" applyFill="1" applyBorder="1" applyAlignment="1">
      <alignment horizontal="center" vertical="center"/>
    </xf>
    <xf numFmtId="0" fontId="3" fillId="14" borderId="37" xfId="0" applyFont="1" applyFill="1" applyBorder="1" applyAlignment="1">
      <alignment horizontal="center"/>
    </xf>
    <xf numFmtId="0" fontId="52" fillId="14" borderId="33" xfId="0" applyFont="1" applyFill="1" applyBorder="1" applyAlignment="1">
      <alignment horizontal="center" vertical="center"/>
    </xf>
    <xf numFmtId="0" fontId="52" fillId="14" borderId="41" xfId="0" applyFont="1" applyFill="1" applyBorder="1" applyAlignment="1">
      <alignment horizontal="center" vertical="center"/>
    </xf>
    <xf numFmtId="0" fontId="52" fillId="14" borderId="34" xfId="0" applyFont="1" applyFill="1" applyBorder="1" applyAlignment="1">
      <alignment horizontal="center" vertical="center"/>
    </xf>
    <xf numFmtId="0" fontId="52" fillId="14" borderId="43" xfId="0" applyFont="1" applyFill="1" applyBorder="1" applyAlignment="1">
      <alignment horizontal="center" vertical="center"/>
    </xf>
    <xf numFmtId="0" fontId="52" fillId="14" borderId="36" xfId="0" applyFont="1" applyFill="1" applyBorder="1" applyAlignment="1">
      <alignment horizontal="center" vertical="center"/>
    </xf>
    <xf numFmtId="0" fontId="52" fillId="14" borderId="37" xfId="0" applyFont="1" applyFill="1" applyBorder="1" applyAlignment="1">
      <alignment horizontal="center" vertical="center"/>
    </xf>
    <xf numFmtId="0" fontId="52" fillId="14" borderId="38" xfId="0" applyFont="1" applyFill="1" applyBorder="1" applyAlignment="1">
      <alignment horizontal="center" vertical="center"/>
    </xf>
    <xf numFmtId="0" fontId="27" fillId="0" borderId="36" xfId="0" applyFont="1" applyBorder="1" applyAlignment="1">
      <alignment horizontal="left" vertical="center" wrapText="1"/>
    </xf>
    <xf numFmtId="0" fontId="27" fillId="0" borderId="38" xfId="0" applyFont="1" applyBorder="1" applyAlignment="1">
      <alignment horizontal="left" vertical="center" wrapText="1"/>
    </xf>
    <xf numFmtId="0" fontId="3" fillId="14" borderId="37" xfId="0" applyFont="1" applyFill="1" applyBorder="1" applyAlignment="1">
      <alignment horizontal="center" vertical="center"/>
    </xf>
    <xf numFmtId="0" fontId="1" fillId="14" borderId="18" xfId="0" applyFont="1" applyFill="1" applyBorder="1" applyAlignment="1">
      <alignment horizontal="center" vertical="center"/>
    </xf>
    <xf numFmtId="0" fontId="1" fillId="0" borderId="18" xfId="0" applyFont="1" applyBorder="1" applyAlignment="1">
      <alignment horizontal="left" vertical="top" wrapText="1"/>
    </xf>
    <xf numFmtId="0" fontId="1" fillId="0" borderId="18" xfId="0" applyFont="1" applyBorder="1" applyAlignment="1">
      <alignment horizontal="left" vertical="top"/>
    </xf>
    <xf numFmtId="0" fontId="1" fillId="0" borderId="35" xfId="0" applyFont="1" applyBorder="1" applyAlignment="1">
      <alignment horizontal="center" vertical="center" wrapText="1"/>
    </xf>
    <xf numFmtId="0" fontId="1" fillId="0" borderId="39" xfId="0" applyFont="1" applyBorder="1" applyAlignment="1">
      <alignment horizontal="center" vertical="center" wrapText="1"/>
    </xf>
    <xf numFmtId="0" fontId="27" fillId="0" borderId="44" xfId="0" applyFont="1" applyBorder="1" applyAlignment="1">
      <alignment horizontal="left" vertical="center" wrapText="1"/>
    </xf>
    <xf numFmtId="0" fontId="27" fillId="0" borderId="41" xfId="0" applyFont="1" applyBorder="1" applyAlignment="1">
      <alignment horizontal="left" vertical="center" wrapText="1"/>
    </xf>
    <xf numFmtId="0" fontId="27" fillId="0" borderId="45" xfId="0" applyFont="1" applyBorder="1" applyAlignment="1">
      <alignment horizontal="left" vertical="center" wrapText="1"/>
    </xf>
    <xf numFmtId="0" fontId="27" fillId="0" borderId="43" xfId="0" applyFont="1" applyBorder="1" applyAlignment="1">
      <alignment horizontal="left" vertical="center" wrapText="1"/>
    </xf>
    <xf numFmtId="0" fontId="3" fillId="0" borderId="18" xfId="0" applyFont="1" applyBorder="1" applyAlignment="1">
      <alignment horizontal="center" vertical="center" textRotation="90" wrapText="1"/>
    </xf>
    <xf numFmtId="0" fontId="1" fillId="0" borderId="18" xfId="0" applyFont="1" applyBorder="1" applyAlignment="1">
      <alignment horizontal="center" vertical="center" textRotation="90"/>
    </xf>
    <xf numFmtId="0" fontId="58" fillId="3" borderId="18" xfId="0" applyFont="1" applyFill="1" applyBorder="1" applyAlignment="1">
      <alignment horizontal="center" vertical="center" wrapText="1"/>
    </xf>
    <xf numFmtId="0" fontId="42" fillId="18" borderId="37" xfId="0" applyFont="1" applyFill="1" applyBorder="1" applyAlignment="1">
      <alignment horizontal="center" vertical="center"/>
    </xf>
    <xf numFmtId="0" fontId="3" fillId="0" borderId="18" xfId="0" applyFont="1" applyBorder="1" applyAlignment="1" applyProtection="1">
      <alignment horizontal="center" vertical="center" textRotation="90" wrapText="1"/>
      <protection hidden="1"/>
    </xf>
    <xf numFmtId="164" fontId="1" fillId="0" borderId="18" xfId="1" applyNumberFormat="1" applyFont="1" applyBorder="1" applyAlignment="1" applyProtection="1">
      <alignment horizontal="center" vertical="center"/>
      <protection hidden="1"/>
    </xf>
    <xf numFmtId="0" fontId="3" fillId="0" borderId="18"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textRotation="90"/>
      <protection locked="0"/>
    </xf>
    <xf numFmtId="0" fontId="51" fillId="14" borderId="18" xfId="0" applyFont="1" applyFill="1" applyBorder="1" applyAlignment="1">
      <alignment horizontal="center" vertical="center"/>
    </xf>
    <xf numFmtId="0" fontId="3" fillId="14" borderId="18" xfId="0" applyFont="1" applyFill="1" applyBorder="1" applyAlignment="1">
      <alignment horizontal="center" vertical="center"/>
    </xf>
    <xf numFmtId="0" fontId="27" fillId="0" borderId="18" xfId="0" applyFont="1" applyBorder="1" applyAlignment="1">
      <alignment horizontal="left" vertical="center" wrapText="1"/>
    </xf>
    <xf numFmtId="0" fontId="16" fillId="10" borderId="0" xfId="0" applyFont="1" applyFill="1" applyAlignment="1">
      <alignment horizontal="center" vertical="center" textRotation="90" wrapText="1" readingOrder="1"/>
    </xf>
    <xf numFmtId="0" fontId="16" fillId="10" borderId="5" xfId="0" applyFont="1" applyFill="1" applyBorder="1" applyAlignment="1">
      <alignment horizontal="center" vertical="center" textRotation="90" wrapText="1" readingOrder="1"/>
    </xf>
    <xf numFmtId="0" fontId="18" fillId="12" borderId="10" xfId="0" applyFont="1" applyFill="1" applyBorder="1" applyAlignment="1">
      <alignment horizontal="center" vertical="center" wrapText="1" readingOrder="1"/>
    </xf>
    <xf numFmtId="0" fontId="18" fillId="12" borderId="11" xfId="0" applyFont="1" applyFill="1" applyBorder="1" applyAlignment="1">
      <alignment horizontal="center" vertical="center" wrapText="1" readingOrder="1"/>
    </xf>
    <xf numFmtId="0" fontId="18" fillId="12" borderId="12" xfId="0" applyFont="1" applyFill="1" applyBorder="1" applyAlignment="1">
      <alignment horizontal="center" vertical="center" wrapText="1" readingOrder="1"/>
    </xf>
    <xf numFmtId="0" fontId="18" fillId="12" borderId="13" xfId="0" applyFont="1" applyFill="1" applyBorder="1" applyAlignment="1">
      <alignment horizontal="center" vertical="center" wrapText="1" readingOrder="1"/>
    </xf>
    <xf numFmtId="0" fontId="18" fillId="12" borderId="0" xfId="0" applyFont="1" applyFill="1" applyAlignment="1">
      <alignment horizontal="center" vertical="center" wrapText="1" readingOrder="1"/>
    </xf>
    <xf numFmtId="0" fontId="18" fillId="12" borderId="14" xfId="0" applyFont="1" applyFill="1" applyBorder="1" applyAlignment="1">
      <alignment horizontal="center" vertical="center" wrapText="1" readingOrder="1"/>
    </xf>
    <xf numFmtId="0" fontId="18" fillId="12" borderId="15" xfId="0" applyFont="1" applyFill="1" applyBorder="1" applyAlignment="1">
      <alignment horizontal="center" vertical="center" wrapText="1" readingOrder="1"/>
    </xf>
    <xf numFmtId="0" fontId="18" fillId="12" borderId="16" xfId="0" applyFont="1" applyFill="1" applyBorder="1" applyAlignment="1">
      <alignment horizontal="center" vertical="center" wrapText="1" readingOrder="1"/>
    </xf>
    <xf numFmtId="0" fontId="18" fillId="12" borderId="17" xfId="0" applyFont="1" applyFill="1" applyBorder="1" applyAlignment="1">
      <alignment horizontal="center" vertical="center" wrapText="1" readingOrder="1"/>
    </xf>
    <xf numFmtId="0" fontId="18" fillId="11" borderId="10" xfId="0" applyFont="1" applyFill="1" applyBorder="1" applyAlignment="1">
      <alignment horizontal="center" vertical="center" wrapText="1" readingOrder="1"/>
    </xf>
    <xf numFmtId="0" fontId="18" fillId="11" borderId="11" xfId="0" applyFont="1" applyFill="1" applyBorder="1" applyAlignment="1">
      <alignment horizontal="center" vertical="center" wrapText="1" readingOrder="1"/>
    </xf>
    <xf numFmtId="0" fontId="18" fillId="11" borderId="12" xfId="0" applyFont="1" applyFill="1" applyBorder="1" applyAlignment="1">
      <alignment horizontal="center" vertical="center" wrapText="1" readingOrder="1"/>
    </xf>
    <xf numFmtId="0" fontId="18" fillId="11" borderId="13" xfId="0" applyFont="1" applyFill="1" applyBorder="1" applyAlignment="1">
      <alignment horizontal="center" vertical="center" wrapText="1" readingOrder="1"/>
    </xf>
    <xf numFmtId="0" fontId="18" fillId="11" borderId="0" xfId="0" applyFont="1" applyFill="1" applyAlignment="1">
      <alignment horizontal="center" vertical="center" wrapText="1" readingOrder="1"/>
    </xf>
    <xf numFmtId="0" fontId="18" fillId="11" borderId="14" xfId="0" applyFont="1" applyFill="1" applyBorder="1" applyAlignment="1">
      <alignment horizontal="center" vertical="center" wrapText="1" readingOrder="1"/>
    </xf>
    <xf numFmtId="0" fontId="18" fillId="11" borderId="15" xfId="0" applyFont="1" applyFill="1" applyBorder="1" applyAlignment="1">
      <alignment horizontal="center" vertical="center" wrapText="1" readingOrder="1"/>
    </xf>
    <xf numFmtId="0" fontId="18" fillId="11" borderId="16" xfId="0" applyFont="1" applyFill="1" applyBorder="1" applyAlignment="1">
      <alignment horizontal="center" vertical="center" wrapText="1" readingOrder="1"/>
    </xf>
    <xf numFmtId="0" fontId="18" fillId="11" borderId="17" xfId="0" applyFont="1" applyFill="1" applyBorder="1" applyAlignment="1">
      <alignment horizontal="center" vertical="center" wrapText="1" readingOrder="1"/>
    </xf>
    <xf numFmtId="0" fontId="18" fillId="13" borderId="10" xfId="0" applyFont="1" applyFill="1" applyBorder="1" applyAlignment="1">
      <alignment horizontal="center" vertical="center" wrapText="1" readingOrder="1"/>
    </xf>
    <xf numFmtId="0" fontId="18" fillId="13" borderId="11" xfId="0" applyFont="1" applyFill="1" applyBorder="1" applyAlignment="1">
      <alignment horizontal="center" vertical="center" wrapText="1" readingOrder="1"/>
    </xf>
    <xf numFmtId="0" fontId="18" fillId="13" borderId="12" xfId="0" applyFont="1" applyFill="1" applyBorder="1" applyAlignment="1">
      <alignment horizontal="center" vertical="center" wrapText="1" readingOrder="1"/>
    </xf>
    <xf numFmtId="0" fontId="18" fillId="13" borderId="13" xfId="0" applyFont="1" applyFill="1" applyBorder="1" applyAlignment="1">
      <alignment horizontal="center" vertical="center" wrapText="1" readingOrder="1"/>
    </xf>
    <xf numFmtId="0" fontId="18" fillId="13" borderId="0" xfId="0" applyFont="1" applyFill="1" applyAlignment="1">
      <alignment horizontal="center" vertical="center" wrapText="1" readingOrder="1"/>
    </xf>
    <xf numFmtId="0" fontId="18" fillId="13" borderId="14" xfId="0" applyFont="1" applyFill="1" applyBorder="1" applyAlignment="1">
      <alignment horizontal="center" vertical="center" wrapText="1" readingOrder="1"/>
    </xf>
    <xf numFmtId="0" fontId="18" fillId="13" borderId="15" xfId="0" applyFont="1" applyFill="1" applyBorder="1" applyAlignment="1">
      <alignment horizontal="center" vertical="center" wrapText="1" readingOrder="1"/>
    </xf>
    <xf numFmtId="0" fontId="18" fillId="13" borderId="16" xfId="0" applyFont="1" applyFill="1" applyBorder="1" applyAlignment="1">
      <alignment horizontal="center" vertical="center" wrapText="1" readingOrder="1"/>
    </xf>
    <xf numFmtId="0" fontId="18" fillId="13" borderId="17" xfId="0" applyFont="1" applyFill="1" applyBorder="1" applyAlignment="1">
      <alignment horizontal="center" vertical="center" wrapText="1" readingOrder="1"/>
    </xf>
    <xf numFmtId="0" fontId="18" fillId="5" borderId="10" xfId="0" applyFont="1" applyFill="1" applyBorder="1" applyAlignment="1">
      <alignment horizontal="center" vertical="center" wrapText="1" readingOrder="1"/>
    </xf>
    <xf numFmtId="0" fontId="18" fillId="5" borderId="11" xfId="0" applyFont="1" applyFill="1" applyBorder="1" applyAlignment="1">
      <alignment horizontal="center" vertical="center" wrapText="1" readingOrder="1"/>
    </xf>
    <xf numFmtId="0" fontId="18" fillId="5" borderId="12" xfId="0" applyFont="1" applyFill="1" applyBorder="1" applyAlignment="1">
      <alignment horizontal="center" vertical="center" wrapText="1" readingOrder="1"/>
    </xf>
    <xf numFmtId="0" fontId="18" fillId="5" borderId="13" xfId="0" applyFont="1" applyFill="1" applyBorder="1" applyAlignment="1">
      <alignment horizontal="center" vertical="center" wrapText="1" readingOrder="1"/>
    </xf>
    <xf numFmtId="0" fontId="18" fillId="5" borderId="0" xfId="0" applyFont="1" applyFill="1" applyAlignment="1">
      <alignment horizontal="center" vertical="center" wrapText="1" readingOrder="1"/>
    </xf>
    <xf numFmtId="0" fontId="18" fillId="5" borderId="14" xfId="0" applyFont="1" applyFill="1" applyBorder="1" applyAlignment="1">
      <alignment horizontal="center" vertical="center" wrapText="1" readingOrder="1"/>
    </xf>
    <xf numFmtId="0" fontId="18" fillId="5" borderId="15" xfId="0" applyFont="1" applyFill="1" applyBorder="1" applyAlignment="1">
      <alignment horizontal="center" vertical="center" wrapText="1" readingOrder="1"/>
    </xf>
    <xf numFmtId="0" fontId="18" fillId="5" borderId="16" xfId="0" applyFont="1" applyFill="1" applyBorder="1" applyAlignment="1">
      <alignment horizontal="center" vertical="center" wrapText="1" readingOrder="1"/>
    </xf>
    <xf numFmtId="0" fontId="18" fillId="5" borderId="17" xfId="0" applyFont="1" applyFill="1" applyBorder="1" applyAlignment="1">
      <alignment horizontal="center" vertical="center" wrapText="1" readingOrder="1"/>
    </xf>
    <xf numFmtId="0" fontId="15" fillId="0" borderId="2" xfId="0" applyFont="1" applyBorder="1" applyAlignment="1">
      <alignment horizontal="center" vertical="center" wrapText="1"/>
    </xf>
    <xf numFmtId="0" fontId="15" fillId="0" borderId="9" xfId="0" applyFont="1" applyBorder="1" applyAlignment="1">
      <alignment horizontal="center" vertical="center"/>
    </xf>
    <xf numFmtId="0" fontId="15" fillId="0" borderId="3" xfId="0" applyFont="1" applyBorder="1" applyAlignment="1">
      <alignment horizontal="center" vertical="center"/>
    </xf>
    <xf numFmtId="0" fontId="15" fillId="0" borderId="4" xfId="0" applyFont="1" applyBorder="1" applyAlignment="1">
      <alignment horizontal="center" vertical="center"/>
    </xf>
    <xf numFmtId="0" fontId="15" fillId="0" borderId="0" xfId="0" applyFont="1" applyAlignment="1">
      <alignment horizontal="center" vertical="center"/>
    </xf>
    <xf numFmtId="0" fontId="15" fillId="0" borderId="5" xfId="0" applyFont="1" applyBorder="1" applyAlignment="1">
      <alignment horizontal="center" vertical="center"/>
    </xf>
    <xf numFmtId="0" fontId="15" fillId="0" borderId="6" xfId="0" applyFont="1" applyBorder="1" applyAlignment="1">
      <alignment horizontal="center" vertical="center"/>
    </xf>
    <xf numFmtId="0" fontId="15" fillId="0" borderId="8" xfId="0" applyFont="1" applyBorder="1" applyAlignment="1">
      <alignment horizontal="center" vertical="center"/>
    </xf>
    <xf numFmtId="0" fontId="15" fillId="0" borderId="7" xfId="0" applyFont="1" applyBorder="1" applyAlignment="1">
      <alignment horizontal="center" vertical="center"/>
    </xf>
    <xf numFmtId="0" fontId="17" fillId="11" borderId="0" xfId="0" applyFont="1" applyFill="1" applyAlignment="1" applyProtection="1">
      <alignment horizontal="center" vertical="center" wrapText="1" readingOrder="1"/>
      <protection hidden="1"/>
    </xf>
    <xf numFmtId="0" fontId="17" fillId="11" borderId="5" xfId="0" applyFont="1" applyFill="1" applyBorder="1" applyAlignment="1" applyProtection="1">
      <alignment horizontal="center" vertical="center" wrapText="1" readingOrder="1"/>
      <protection hidden="1"/>
    </xf>
    <xf numFmtId="0" fontId="17" fillId="11" borderId="2" xfId="0" applyFont="1" applyFill="1" applyBorder="1" applyAlignment="1" applyProtection="1">
      <alignment horizontal="center" vertical="center" wrapText="1" readingOrder="1"/>
      <protection hidden="1"/>
    </xf>
    <xf numFmtId="0" fontId="17" fillId="11" borderId="9" xfId="0" applyFont="1" applyFill="1" applyBorder="1" applyAlignment="1" applyProtection="1">
      <alignment horizontal="center" vertical="center" wrapText="1" readingOrder="1"/>
      <protection hidden="1"/>
    </xf>
    <xf numFmtId="0" fontId="17" fillId="11" borderId="4" xfId="0" applyFont="1" applyFill="1" applyBorder="1" applyAlignment="1" applyProtection="1">
      <alignment horizontal="center" vertical="center" wrapText="1" readingOrder="1"/>
      <protection hidden="1"/>
    </xf>
    <xf numFmtId="0" fontId="17" fillId="11" borderId="3" xfId="0" applyFont="1" applyFill="1" applyBorder="1" applyAlignment="1" applyProtection="1">
      <alignment horizontal="center" vertical="center" wrapText="1" readingOrder="1"/>
      <protection hidden="1"/>
    </xf>
    <xf numFmtId="0" fontId="16" fillId="10" borderId="0" xfId="0" applyFont="1" applyFill="1" applyAlignment="1">
      <alignment horizontal="center" vertical="center" wrapText="1" readingOrder="1"/>
    </xf>
    <xf numFmtId="0" fontId="15" fillId="0" borderId="9" xfId="0" applyFont="1" applyBorder="1" applyAlignment="1">
      <alignment horizontal="center" vertical="center" wrapText="1"/>
    </xf>
    <xf numFmtId="0" fontId="17" fillId="11" borderId="6" xfId="0" applyFont="1" applyFill="1" applyBorder="1" applyAlignment="1" applyProtection="1">
      <alignment horizontal="center" vertical="center" wrapText="1" readingOrder="1"/>
      <protection hidden="1"/>
    </xf>
    <xf numFmtId="0" fontId="17" fillId="11" borderId="8" xfId="0" applyFont="1" applyFill="1" applyBorder="1" applyAlignment="1" applyProtection="1">
      <alignment horizontal="center" vertical="center" wrapText="1" readingOrder="1"/>
      <protection hidden="1"/>
    </xf>
    <xf numFmtId="0" fontId="17" fillId="11" borderId="7" xfId="0" applyFont="1" applyFill="1" applyBorder="1" applyAlignment="1" applyProtection="1">
      <alignment horizontal="center" vertical="center" wrapText="1" readingOrder="1"/>
      <protection hidden="1"/>
    </xf>
    <xf numFmtId="0" fontId="17" fillId="12" borderId="4" xfId="0" applyFont="1" applyFill="1" applyBorder="1" applyAlignment="1" applyProtection="1">
      <alignment horizontal="center" wrapText="1" readingOrder="1"/>
      <protection hidden="1"/>
    </xf>
    <xf numFmtId="0" fontId="17" fillId="12" borderId="0" xfId="0" applyFont="1" applyFill="1" applyAlignment="1" applyProtection="1">
      <alignment horizontal="center" wrapText="1" readingOrder="1"/>
      <protection hidden="1"/>
    </xf>
    <xf numFmtId="0" fontId="17" fillId="12" borderId="5" xfId="0" applyFont="1" applyFill="1" applyBorder="1" applyAlignment="1" applyProtection="1">
      <alignment horizontal="center" wrapText="1" readingOrder="1"/>
      <protection hidden="1"/>
    </xf>
    <xf numFmtId="0" fontId="17" fillId="12" borderId="6" xfId="0" applyFont="1" applyFill="1" applyBorder="1" applyAlignment="1" applyProtection="1">
      <alignment horizontal="center" wrapText="1" readingOrder="1"/>
      <protection hidden="1"/>
    </xf>
    <xf numFmtId="0" fontId="17" fillId="12" borderId="8" xfId="0" applyFont="1" applyFill="1" applyBorder="1" applyAlignment="1" applyProtection="1">
      <alignment horizontal="center" wrapText="1" readingOrder="1"/>
      <protection hidden="1"/>
    </xf>
    <xf numFmtId="0" fontId="17" fillId="12" borderId="7" xfId="0" applyFont="1" applyFill="1" applyBorder="1" applyAlignment="1" applyProtection="1">
      <alignment horizontal="center" wrapText="1" readingOrder="1"/>
      <protection hidden="1"/>
    </xf>
    <xf numFmtId="0" fontId="17" fillId="12" borderId="2" xfId="0" applyFont="1" applyFill="1" applyBorder="1" applyAlignment="1" applyProtection="1">
      <alignment horizontal="center" wrapText="1" readingOrder="1"/>
      <protection hidden="1"/>
    </xf>
    <xf numFmtId="0" fontId="17" fillId="12" borderId="9" xfId="0" applyFont="1" applyFill="1" applyBorder="1" applyAlignment="1" applyProtection="1">
      <alignment horizontal="center" wrapText="1" readingOrder="1"/>
      <protection hidden="1"/>
    </xf>
    <xf numFmtId="0" fontId="17" fillId="12" borderId="3" xfId="0" applyFont="1" applyFill="1" applyBorder="1" applyAlignment="1" applyProtection="1">
      <alignment horizontal="center" wrapText="1" readingOrder="1"/>
      <protection hidden="1"/>
    </xf>
    <xf numFmtId="0" fontId="17" fillId="13" borderId="4" xfId="0" applyFont="1" applyFill="1" applyBorder="1" applyAlignment="1" applyProtection="1">
      <alignment horizontal="center" wrapText="1" readingOrder="1"/>
      <protection hidden="1"/>
    </xf>
    <xf numFmtId="0" fontId="17" fillId="13" borderId="0" xfId="0" applyFont="1" applyFill="1" applyAlignment="1" applyProtection="1">
      <alignment horizontal="center" wrapText="1" readingOrder="1"/>
      <protection hidden="1"/>
    </xf>
    <xf numFmtId="0" fontId="17" fillId="13" borderId="5" xfId="0" applyFont="1" applyFill="1" applyBorder="1" applyAlignment="1" applyProtection="1">
      <alignment horizontal="center" wrapText="1" readingOrder="1"/>
      <protection hidden="1"/>
    </xf>
    <xf numFmtId="0" fontId="17" fillId="13" borderId="6" xfId="0" applyFont="1" applyFill="1" applyBorder="1" applyAlignment="1" applyProtection="1">
      <alignment horizontal="center" wrapText="1" readingOrder="1"/>
      <protection hidden="1"/>
    </xf>
    <xf numFmtId="0" fontId="17" fillId="13" borderId="8" xfId="0" applyFont="1" applyFill="1" applyBorder="1" applyAlignment="1" applyProtection="1">
      <alignment horizontal="center" wrapText="1" readingOrder="1"/>
      <protection hidden="1"/>
    </xf>
    <xf numFmtId="0" fontId="17" fillId="13" borderId="7" xfId="0" applyFont="1" applyFill="1" applyBorder="1" applyAlignment="1" applyProtection="1">
      <alignment horizontal="center" wrapText="1" readingOrder="1"/>
      <protection hidden="1"/>
    </xf>
    <xf numFmtId="0" fontId="17" fillId="13" borderId="2" xfId="0" applyFont="1" applyFill="1" applyBorder="1" applyAlignment="1" applyProtection="1">
      <alignment horizontal="center" wrapText="1" readingOrder="1"/>
      <protection hidden="1"/>
    </xf>
    <xf numFmtId="0" fontId="17" fillId="13" borderId="9" xfId="0" applyFont="1" applyFill="1" applyBorder="1" applyAlignment="1" applyProtection="1">
      <alignment horizontal="center" wrapText="1" readingOrder="1"/>
      <protection hidden="1"/>
    </xf>
    <xf numFmtId="0" fontId="17" fillId="13" borderId="3" xfId="0" applyFont="1" applyFill="1" applyBorder="1" applyAlignment="1" applyProtection="1">
      <alignment horizontal="center" wrapText="1" readingOrder="1"/>
      <protection hidden="1"/>
    </xf>
    <xf numFmtId="0" fontId="17" fillId="5" borderId="0" xfId="0" applyFont="1" applyFill="1" applyAlignment="1" applyProtection="1">
      <alignment horizontal="center" wrapText="1" readingOrder="1"/>
      <protection hidden="1"/>
    </xf>
    <xf numFmtId="0" fontId="17" fillId="5" borderId="5" xfId="0" applyFont="1" applyFill="1" applyBorder="1" applyAlignment="1" applyProtection="1">
      <alignment horizontal="center" wrapText="1" readingOrder="1"/>
      <protection hidden="1"/>
    </xf>
    <xf numFmtId="0" fontId="17" fillId="5" borderId="4" xfId="0" applyFont="1" applyFill="1" applyBorder="1" applyAlignment="1" applyProtection="1">
      <alignment horizontal="center" wrapText="1" readingOrder="1"/>
      <protection hidden="1"/>
    </xf>
    <xf numFmtId="0" fontId="17" fillId="5" borderId="6" xfId="0" applyFont="1" applyFill="1" applyBorder="1" applyAlignment="1" applyProtection="1">
      <alignment horizontal="center" wrapText="1" readingOrder="1"/>
      <protection hidden="1"/>
    </xf>
    <xf numFmtId="0" fontId="17" fillId="5" borderId="8" xfId="0" applyFont="1" applyFill="1" applyBorder="1" applyAlignment="1" applyProtection="1">
      <alignment horizontal="center" wrapText="1" readingOrder="1"/>
      <protection hidden="1"/>
    </xf>
    <xf numFmtId="0" fontId="17" fillId="5" borderId="7" xfId="0" applyFont="1" applyFill="1" applyBorder="1" applyAlignment="1" applyProtection="1">
      <alignment horizontal="center" wrapText="1" readingOrder="1"/>
      <protection hidden="1"/>
    </xf>
    <xf numFmtId="0" fontId="17" fillId="5" borderId="2" xfId="0" applyFont="1" applyFill="1" applyBorder="1" applyAlignment="1" applyProtection="1">
      <alignment horizontal="center" wrapText="1" readingOrder="1"/>
      <protection hidden="1"/>
    </xf>
    <xf numFmtId="0" fontId="17" fillId="5" borderId="9" xfId="0" applyFont="1" applyFill="1" applyBorder="1" applyAlignment="1" applyProtection="1">
      <alignment horizontal="center" wrapText="1" readingOrder="1"/>
      <protection hidden="1"/>
    </xf>
    <xf numFmtId="0" fontId="17" fillId="5" borderId="3" xfId="0" applyFont="1" applyFill="1" applyBorder="1" applyAlignment="1" applyProtection="1">
      <alignment horizontal="center" wrapText="1" readingOrder="1"/>
      <protection hidden="1"/>
    </xf>
    <xf numFmtId="0" fontId="20" fillId="0" borderId="0" xfId="0" applyFont="1" applyAlignment="1">
      <alignment horizontal="center" vertical="center" wrapText="1"/>
    </xf>
    <xf numFmtId="0" fontId="19" fillId="0" borderId="0" xfId="0" applyFont="1" applyAlignment="1">
      <alignment horizontal="center" vertical="center"/>
    </xf>
    <xf numFmtId="0" fontId="26" fillId="9" borderId="18" xfId="0" applyFont="1" applyFill="1" applyBorder="1" applyAlignment="1">
      <alignment horizontal="center" vertical="center" wrapText="1" readingOrder="1"/>
    </xf>
    <xf numFmtId="0" fontId="34" fillId="0" borderId="0" xfId="0" applyFont="1" applyAlignment="1">
      <alignment horizontal="center" vertical="center"/>
    </xf>
    <xf numFmtId="0" fontId="25" fillId="5" borderId="18" xfId="0" applyFont="1" applyFill="1" applyBorder="1" applyAlignment="1">
      <alignment horizontal="center" vertical="center" wrapText="1" readingOrder="1"/>
    </xf>
    <xf numFmtId="0" fontId="25" fillId="7" borderId="18" xfId="0" applyFont="1" applyFill="1" applyBorder="1" applyAlignment="1">
      <alignment horizontal="center" vertical="center" wrapText="1" readingOrder="1"/>
    </xf>
    <xf numFmtId="0" fontId="25" fillId="4" borderId="18" xfId="0" applyFont="1" applyFill="1" applyBorder="1" applyAlignment="1">
      <alignment horizontal="center" vertical="center" wrapText="1" readingOrder="1"/>
    </xf>
    <xf numFmtId="0" fontId="25" fillId="8" borderId="18" xfId="0" applyFont="1" applyFill="1" applyBorder="1" applyAlignment="1">
      <alignment horizontal="center" vertical="center" wrapText="1" readingOrder="1"/>
    </xf>
    <xf numFmtId="0" fontId="32" fillId="16" borderId="20" xfId="0" applyFont="1" applyFill="1" applyBorder="1" applyAlignment="1">
      <alignment horizontal="center" vertical="center" wrapText="1" readingOrder="1"/>
    </xf>
    <xf numFmtId="0" fontId="32" fillId="16" borderId="21" xfId="0" applyFont="1" applyFill="1" applyBorder="1" applyAlignment="1">
      <alignment horizontal="center" vertical="center" wrapText="1" readingOrder="1"/>
    </xf>
    <xf numFmtId="0" fontId="32" fillId="16" borderId="32" xfId="0" applyFont="1" applyFill="1" applyBorder="1" applyAlignment="1">
      <alignment horizontal="center" vertical="center" wrapText="1" readingOrder="1"/>
    </xf>
    <xf numFmtId="0" fontId="27" fillId="3" borderId="0" xfId="0" applyFont="1" applyFill="1" applyAlignment="1">
      <alignment horizontal="justify" vertical="center" wrapText="1"/>
    </xf>
    <xf numFmtId="0" fontId="29" fillId="16" borderId="29" xfId="0" applyFont="1" applyFill="1" applyBorder="1" applyAlignment="1">
      <alignment horizontal="center" vertical="center" wrapText="1" readingOrder="1"/>
    </xf>
    <xf numFmtId="0" fontId="29" fillId="16" borderId="30" xfId="0" applyFont="1" applyFill="1" applyBorder="1" applyAlignment="1">
      <alignment horizontal="center" vertical="center" wrapText="1" readingOrder="1"/>
    </xf>
    <xf numFmtId="0" fontId="29" fillId="3" borderId="27" xfId="0" applyFont="1" applyFill="1" applyBorder="1" applyAlignment="1">
      <alignment horizontal="center" vertical="center" wrapText="1" readingOrder="1"/>
    </xf>
    <xf numFmtId="0" fontId="29" fillId="3" borderId="22" xfId="0" applyFont="1" applyFill="1" applyBorder="1" applyAlignment="1">
      <alignment horizontal="center" vertical="center" wrapText="1" readingOrder="1"/>
    </xf>
    <xf numFmtId="0" fontId="29" fillId="3" borderId="19" xfId="0" applyFont="1" applyFill="1" applyBorder="1" applyAlignment="1">
      <alignment horizontal="center" vertical="center" wrapText="1" readingOrder="1"/>
    </xf>
    <xf numFmtId="0" fontId="29" fillId="3" borderId="18" xfId="0" applyFont="1" applyFill="1" applyBorder="1" applyAlignment="1">
      <alignment horizontal="center" vertical="center" wrapText="1" readingOrder="1"/>
    </xf>
    <xf numFmtId="0" fontId="29" fillId="3" borderId="24" xfId="0" applyFont="1" applyFill="1" applyBorder="1" applyAlignment="1">
      <alignment horizontal="center" vertical="center" wrapText="1" readingOrder="1"/>
    </xf>
    <xf numFmtId="0" fontId="29" fillId="3" borderId="25" xfId="0" applyFont="1" applyFill="1" applyBorder="1" applyAlignment="1">
      <alignment horizontal="center" vertical="center" wrapText="1" readingOrder="1"/>
    </xf>
  </cellXfs>
  <cellStyles count="5">
    <cellStyle name="Normal" xfId="0" builtinId="0"/>
    <cellStyle name="Normal - Style1 2" xfId="2" xr:uid="{00000000-0005-0000-0000-000001000000}"/>
    <cellStyle name="Normal 2" xfId="4" xr:uid="{00000000-0005-0000-0000-000002000000}"/>
    <cellStyle name="Normal 2 2" xfId="3" xr:uid="{00000000-0005-0000-0000-000003000000}"/>
    <cellStyle name="Porcentaje" xfId="1" builtinId="5"/>
  </cellStyles>
  <dxfs count="102">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rgb="FFFFFF00"/>
        </patternFill>
      </fill>
    </dxf>
    <dxf>
      <fill>
        <patternFill>
          <bgColor rgb="FFC00000"/>
        </patternFill>
      </fill>
    </dxf>
    <dxf>
      <fill>
        <patternFill>
          <bgColor theme="9" tint="-0.24994659260841701"/>
        </patternFill>
      </fill>
    </dxf>
    <dxf>
      <fill>
        <patternFill>
          <bgColor rgb="FF92D050"/>
        </patternFill>
      </fill>
    </dxf>
    <dxf>
      <fill>
        <patternFill>
          <bgColor theme="9" tint="-0.24994659260841701"/>
        </patternFill>
      </fill>
    </dxf>
    <dxf>
      <fill>
        <patternFill>
          <bgColor rgb="FF92D050"/>
        </patternFill>
      </fill>
    </dxf>
    <dxf>
      <fill>
        <patternFill>
          <bgColor rgb="FFFFFF00"/>
        </patternFill>
      </fill>
    </dxf>
    <dxf>
      <fill>
        <patternFill>
          <bgColor rgb="FFC00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FFFF66"/>
        </patternFill>
      </fill>
    </dxf>
    <dxf>
      <fill>
        <patternFill>
          <bgColor rgb="FF00B05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C000"/>
        </patternFill>
      </fill>
    </dxf>
    <dxf>
      <fill>
        <patternFill>
          <bgColor rgb="FFFFFF66"/>
        </patternFill>
      </fill>
    </dxf>
    <dxf>
      <fill>
        <patternFill>
          <bgColor rgb="FFFF0000"/>
        </patternFill>
      </fill>
    </dxf>
    <dxf>
      <fill>
        <patternFill>
          <bgColor rgb="FF00B050"/>
        </patternFill>
      </fill>
    </dxf>
    <dxf>
      <font>
        <color auto="1"/>
      </font>
      <fill>
        <patternFill>
          <bgColor rgb="FF92D05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ill>
        <patternFill>
          <bgColor rgb="FF00B050"/>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theme="9" tint="-0.24994659260841701"/>
        </patternFill>
      </fill>
    </dxf>
    <dxf>
      <fill>
        <patternFill>
          <bgColor rgb="FF92D050"/>
        </patternFill>
      </fill>
    </dxf>
    <dxf>
      <fill>
        <patternFill>
          <bgColor rgb="FFFFFF00"/>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colors>
    <mruColors>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56029</xdr:colOff>
      <xdr:row>0</xdr:row>
      <xdr:rowOff>224117</xdr:rowOff>
    </xdr:from>
    <xdr:to>
      <xdr:col>0</xdr:col>
      <xdr:colOff>1013479</xdr:colOff>
      <xdr:row>3</xdr:row>
      <xdr:rowOff>111804</xdr:rowOff>
    </xdr:to>
    <xdr:pic>
      <xdr:nvPicPr>
        <xdr:cNvPr id="2" name="2 Imagen">
          <a:extLst>
            <a:ext uri="{FF2B5EF4-FFF2-40B4-BE49-F238E27FC236}">
              <a16:creationId xmlns:a16="http://schemas.microsoft.com/office/drawing/2014/main" id="{895FBBEB-B3D8-4539-A873-831E59B576F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029" y="224117"/>
          <a:ext cx="957450" cy="63063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51954</xdr:colOff>
      <xdr:row>0</xdr:row>
      <xdr:rowOff>138546</xdr:rowOff>
    </xdr:from>
    <xdr:to>
      <xdr:col>0</xdr:col>
      <xdr:colOff>1009404</xdr:colOff>
      <xdr:row>3</xdr:row>
      <xdr:rowOff>30307</xdr:rowOff>
    </xdr:to>
    <xdr:pic>
      <xdr:nvPicPr>
        <xdr:cNvPr id="2" name="2 Imagen">
          <a:extLst>
            <a:ext uri="{FF2B5EF4-FFF2-40B4-BE49-F238E27FC236}">
              <a16:creationId xmlns:a16="http://schemas.microsoft.com/office/drawing/2014/main" id="{AF1FA0C6-34DA-4DD2-8A66-D2A03B4F775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954" y="138546"/>
          <a:ext cx="957450" cy="634711"/>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1131570</xdr:colOff>
      <xdr:row>0</xdr:row>
      <xdr:rowOff>102870</xdr:rowOff>
    </xdr:from>
    <xdr:to>
      <xdr:col>1</xdr:col>
      <xdr:colOff>2043973</xdr:colOff>
      <xdr:row>3</xdr:row>
      <xdr:rowOff>105121</xdr:rowOff>
    </xdr:to>
    <xdr:pic>
      <xdr:nvPicPr>
        <xdr:cNvPr id="2" name="2 Imagen">
          <a:extLst>
            <a:ext uri="{FF2B5EF4-FFF2-40B4-BE49-F238E27FC236}">
              <a16:creationId xmlns:a16="http://schemas.microsoft.com/office/drawing/2014/main" id="{9CAAAA51-F288-4314-A169-58AA8D15E1B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05890" y="102870"/>
          <a:ext cx="953640" cy="528031"/>
        </a:xfrm>
        <a:prstGeom prst="rect">
          <a:avLst/>
        </a:prstGeom>
        <a:noFill/>
        <a:ln>
          <a:noFill/>
        </a:ln>
      </xdr:spPr>
    </xdr:pic>
    <xdr:clientData/>
  </xdr:twoCellAnchor>
</xdr:wsDr>
</file>

<file path=xl/pivotCache/_rels/pivotCacheDefinition1.xml.rels><?xml version="1.0" encoding="UTF-8" standalone="yes"?>
<Relationships xmlns="http://schemas.openxmlformats.org/package/2006/relationships"><Relationship Id="rId2" Type="http://schemas.openxmlformats.org/officeDocument/2006/relationships/externalLinkPath" Target="https://udeaeduco-my.sharepoint.com/CONTRATO%20ISVIMED_CES%202021/DESARROLLO%20DE%20CONTRATO/MATRICES%20DE%20RIESGO%20EN%20ACTUALIZACION/MATRICES%20DE%20RIESGO/GESTION%20HUMANA/MATRIZ%20DE%20RIESGOS%20GESTI&#211;N%20HUMANA_v2021_FINAL.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23B207FB-AACA-4158-8C90-A13999A21E4E}">
  <cacheSource type="worksheet">
    <worksheetSource name="Tabla1" r:id="rId2"/>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6242FF9C-BA41-4544-9A8B-459317183924}" name="TablaDinámica1" cacheId="0"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F208:G220"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D6EC912-22DD-4A72-A967-B775A349E235}" name="Tabla13" displayName="Tabla13" ref="B208:C218" totalsRowShown="0" headerRowDxfId="101" dataDxfId="100">
  <autoFilter ref="B208:C218" xr:uid="{00000000-0009-0000-0100-000001000000}"/>
  <tableColumns count="2">
    <tableColumn id="1" xr3:uid="{9E9A9578-4E04-488A-BBF0-AF85DE280E17}" name="Criterios" dataDxfId="99"/>
    <tableColumn id="2" xr3:uid="{0D82EFC9-95F1-4FC4-8C5A-F40A29A6C681}" name="Subcriterios" dataDxfId="98"/>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6.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0A78F9-D6E7-435E-911E-C3180B40DBBB}">
  <dimension ref="A1:M45"/>
  <sheetViews>
    <sheetView showGridLines="0" zoomScale="70" zoomScaleNormal="70" workbookViewId="0">
      <selection sqref="A1:A4"/>
    </sheetView>
  </sheetViews>
  <sheetFormatPr baseColWidth="10" defaultColWidth="24.33203125" defaultRowHeight="15.6" x14ac:dyDescent="0.3"/>
  <cols>
    <col min="1" max="1" width="15.6640625" style="61" customWidth="1"/>
    <col min="2" max="2" width="22.44140625" style="61" customWidth="1"/>
    <col min="3" max="3" width="34.33203125" style="61" hidden="1" customWidth="1"/>
    <col min="4" max="4" width="24.109375" style="61" customWidth="1"/>
    <col min="5" max="5" width="20.44140625" style="61" customWidth="1"/>
    <col min="6" max="6" width="23.109375" style="61" customWidth="1"/>
    <col min="7" max="7" width="27.88671875" style="61" customWidth="1"/>
    <col min="8" max="8" width="27.88671875" style="61" hidden="1" customWidth="1"/>
    <col min="9" max="9" width="17.5546875" style="61" customWidth="1"/>
    <col min="10" max="10" width="20.6640625" style="61" customWidth="1"/>
    <col min="11" max="11" width="19.5546875" style="61" customWidth="1"/>
    <col min="12" max="12" width="19.33203125" style="61" customWidth="1"/>
    <col min="13" max="13" width="14.88671875" style="61" customWidth="1"/>
    <col min="14" max="14" width="19.5546875" style="61" customWidth="1"/>
    <col min="15" max="15" width="16.109375" style="61" customWidth="1"/>
    <col min="16" max="16" width="24.33203125" style="61"/>
    <col min="17" max="17" width="15.5546875" style="61" customWidth="1"/>
    <col min="18" max="18" width="17.33203125" style="61" customWidth="1"/>
    <col min="19" max="19" width="20.44140625" style="61" customWidth="1"/>
    <col min="20" max="20" width="21.44140625" style="61" customWidth="1"/>
    <col min="21" max="21" width="19.88671875" style="61" customWidth="1"/>
    <col min="22" max="16384" width="24.33203125" style="61"/>
  </cols>
  <sheetData>
    <row r="1" spans="1:13" s="62" customFormat="1" ht="20.100000000000001" customHeight="1" x14ac:dyDescent="0.3">
      <c r="A1" s="127"/>
      <c r="B1" s="130" t="s">
        <v>0</v>
      </c>
      <c r="C1" s="131"/>
      <c r="D1" s="131"/>
      <c r="E1" s="131"/>
      <c r="F1" s="131"/>
      <c r="G1" s="131"/>
      <c r="H1" s="131"/>
      <c r="I1" s="131"/>
      <c r="J1" s="131"/>
      <c r="K1" s="132"/>
      <c r="L1" s="139" t="s">
        <v>1</v>
      </c>
      <c r="M1" s="139"/>
    </row>
    <row r="2" spans="1:13" s="62" customFormat="1" ht="20.100000000000001" customHeight="1" x14ac:dyDescent="0.3">
      <c r="A2" s="128"/>
      <c r="B2" s="133"/>
      <c r="C2" s="134"/>
      <c r="D2" s="134"/>
      <c r="E2" s="134"/>
      <c r="F2" s="134"/>
      <c r="G2" s="134"/>
      <c r="H2" s="134"/>
      <c r="I2" s="134"/>
      <c r="J2" s="134"/>
      <c r="K2" s="135"/>
      <c r="L2" s="139" t="s">
        <v>2</v>
      </c>
      <c r="M2" s="139"/>
    </row>
    <row r="3" spans="1:13" s="62" customFormat="1" ht="20.100000000000001" customHeight="1" x14ac:dyDescent="0.3">
      <c r="A3" s="128"/>
      <c r="B3" s="133"/>
      <c r="C3" s="134"/>
      <c r="D3" s="134"/>
      <c r="E3" s="134"/>
      <c r="F3" s="134"/>
      <c r="G3" s="134"/>
      <c r="H3" s="134"/>
      <c r="I3" s="134"/>
      <c r="J3" s="134"/>
      <c r="K3" s="135"/>
      <c r="L3" s="139" t="s">
        <v>3</v>
      </c>
      <c r="M3" s="139"/>
    </row>
    <row r="4" spans="1:13" s="62" customFormat="1" ht="20.100000000000001" customHeight="1" x14ac:dyDescent="0.3">
      <c r="A4" s="129"/>
      <c r="B4" s="136"/>
      <c r="C4" s="137"/>
      <c r="D4" s="137"/>
      <c r="E4" s="137"/>
      <c r="F4" s="137"/>
      <c r="G4" s="137"/>
      <c r="H4" s="137"/>
      <c r="I4" s="137"/>
      <c r="J4" s="137"/>
      <c r="K4" s="138"/>
      <c r="L4" s="139" t="s">
        <v>4</v>
      </c>
      <c r="M4" s="139"/>
    </row>
    <row r="5" spans="1:13" ht="20.100000000000001" customHeight="1" x14ac:dyDescent="0.3"/>
    <row r="6" spans="1:13" ht="25.2" x14ac:dyDescent="0.3">
      <c r="A6" s="147" t="s">
        <v>5</v>
      </c>
      <c r="B6" s="147"/>
      <c r="C6" s="147"/>
      <c r="D6" s="147"/>
      <c r="E6" s="147"/>
      <c r="F6" s="147"/>
      <c r="G6" s="147"/>
      <c r="H6" s="147"/>
      <c r="I6" s="147"/>
      <c r="J6" s="147"/>
      <c r="K6" s="147"/>
      <c r="L6" s="147"/>
      <c r="M6" s="147"/>
    </row>
    <row r="9" spans="1:13" ht="24.75" customHeight="1" x14ac:dyDescent="0.3">
      <c r="A9" s="148" t="s">
        <v>6</v>
      </c>
      <c r="B9" s="148"/>
      <c r="C9" s="71"/>
      <c r="D9" s="149" t="s">
        <v>7</v>
      </c>
      <c r="E9" s="149"/>
      <c r="F9" s="149"/>
      <c r="G9" s="149"/>
      <c r="H9" s="149"/>
      <c r="I9" s="149"/>
      <c r="J9" s="149"/>
      <c r="K9" s="149"/>
      <c r="L9" s="149"/>
      <c r="M9" s="149"/>
    </row>
    <row r="10" spans="1:13" ht="24.75" customHeight="1" x14ac:dyDescent="0.3">
      <c r="A10" s="148" t="s">
        <v>8</v>
      </c>
      <c r="B10" s="148"/>
      <c r="C10" s="150"/>
      <c r="D10" s="150"/>
      <c r="E10" s="149" t="s">
        <v>9</v>
      </c>
      <c r="F10" s="149"/>
      <c r="G10" s="149"/>
      <c r="H10" s="149"/>
      <c r="I10" s="149"/>
      <c r="J10" s="149"/>
      <c r="K10" s="149"/>
      <c r="L10" s="149"/>
      <c r="M10" s="149"/>
    </row>
    <row r="11" spans="1:13" ht="30" customHeight="1" x14ac:dyDescent="0.3">
      <c r="A11" s="148" t="s">
        <v>10</v>
      </c>
      <c r="B11" s="148"/>
      <c r="C11" s="148"/>
      <c r="D11" s="148"/>
      <c r="E11" s="150"/>
      <c r="F11" s="151" t="s">
        <v>11</v>
      </c>
      <c r="G11" s="149"/>
      <c r="H11" s="149"/>
      <c r="I11" s="149"/>
      <c r="J11" s="149"/>
      <c r="K11" s="149"/>
      <c r="L11" s="149"/>
      <c r="M11" s="149"/>
    </row>
    <row r="12" spans="1:13" ht="22.5" customHeight="1" x14ac:dyDescent="0.3"/>
    <row r="13" spans="1:13" ht="20.25" customHeight="1" x14ac:dyDescent="0.3"/>
    <row r="14" spans="1:13" ht="27.75" customHeight="1" x14ac:dyDescent="0.3">
      <c r="A14" s="140" t="s">
        <v>12</v>
      </c>
      <c r="B14" s="140"/>
      <c r="C14" s="72"/>
      <c r="D14" s="141" t="s">
        <v>13</v>
      </c>
      <c r="E14" s="141"/>
      <c r="F14" s="141"/>
      <c r="G14" s="141" t="s">
        <v>14</v>
      </c>
      <c r="H14" s="141"/>
      <c r="I14" s="141"/>
      <c r="J14" s="141"/>
      <c r="K14" s="141"/>
      <c r="L14" s="141"/>
      <c r="M14" s="141"/>
    </row>
    <row r="15" spans="1:13" ht="37.5" customHeight="1" x14ac:dyDescent="0.3">
      <c r="A15" s="140"/>
      <c r="B15" s="140"/>
      <c r="C15" s="72"/>
      <c r="D15" s="141"/>
      <c r="E15" s="141"/>
      <c r="F15" s="141"/>
      <c r="G15" s="73" t="s">
        <v>15</v>
      </c>
      <c r="H15" s="73"/>
      <c r="I15" s="141" t="s">
        <v>16</v>
      </c>
      <c r="J15" s="141"/>
      <c r="K15" s="141"/>
      <c r="L15" s="141"/>
      <c r="M15" s="141"/>
    </row>
    <row r="16" spans="1:13" ht="72" customHeight="1" x14ac:dyDescent="0.3">
      <c r="A16" s="142" t="s">
        <v>17</v>
      </c>
      <c r="B16" s="143"/>
      <c r="C16" s="77" t="s">
        <v>17</v>
      </c>
      <c r="D16" s="144" t="s">
        <v>18</v>
      </c>
      <c r="E16" s="145"/>
      <c r="F16" s="146"/>
      <c r="G16" s="78" t="s">
        <v>19</v>
      </c>
      <c r="H16" s="79" t="s">
        <v>19</v>
      </c>
      <c r="I16" s="144" t="s">
        <v>20</v>
      </c>
      <c r="J16" s="145"/>
      <c r="K16" s="145"/>
      <c r="L16" s="145"/>
      <c r="M16" s="146"/>
    </row>
    <row r="17" spans="1:13" ht="72" customHeight="1" x14ac:dyDescent="0.3">
      <c r="A17" s="142" t="s">
        <v>21</v>
      </c>
      <c r="B17" s="143"/>
      <c r="C17" s="77"/>
      <c r="D17" s="144" t="s">
        <v>22</v>
      </c>
      <c r="E17" s="145"/>
      <c r="F17" s="146"/>
      <c r="G17" s="78" t="s">
        <v>23</v>
      </c>
      <c r="H17" s="79"/>
      <c r="I17" s="144" t="s">
        <v>374</v>
      </c>
      <c r="J17" s="145"/>
      <c r="K17" s="145"/>
      <c r="L17" s="145"/>
      <c r="M17" s="146"/>
    </row>
    <row r="18" spans="1:13" ht="72" customHeight="1" x14ac:dyDescent="0.3">
      <c r="A18" s="142" t="s">
        <v>17</v>
      </c>
      <c r="B18" s="143"/>
      <c r="C18" s="77" t="s">
        <v>21</v>
      </c>
      <c r="D18" s="142" t="s">
        <v>24</v>
      </c>
      <c r="E18" s="152"/>
      <c r="F18" s="143"/>
      <c r="G18" s="78" t="s">
        <v>19</v>
      </c>
      <c r="H18" s="79" t="s">
        <v>23</v>
      </c>
      <c r="I18" s="144" t="s">
        <v>375</v>
      </c>
      <c r="J18" s="145"/>
      <c r="K18" s="145"/>
      <c r="L18" s="145"/>
      <c r="M18" s="146"/>
    </row>
    <row r="19" spans="1:13" ht="72" customHeight="1" x14ac:dyDescent="0.3">
      <c r="A19" s="142" t="s">
        <v>21</v>
      </c>
      <c r="B19" s="143"/>
      <c r="C19" s="77" t="s">
        <v>25</v>
      </c>
      <c r="D19" s="144" t="s">
        <v>376</v>
      </c>
      <c r="E19" s="145"/>
      <c r="F19" s="146"/>
      <c r="G19" s="78" t="s">
        <v>23</v>
      </c>
      <c r="H19" s="79"/>
      <c r="I19" s="144" t="s">
        <v>26</v>
      </c>
      <c r="J19" s="145"/>
      <c r="K19" s="145"/>
      <c r="L19" s="145"/>
      <c r="M19" s="146"/>
    </row>
    <row r="20" spans="1:13" ht="72" customHeight="1" x14ac:dyDescent="0.3">
      <c r="A20" s="142" t="s">
        <v>17</v>
      </c>
      <c r="B20" s="143"/>
      <c r="C20" s="77"/>
      <c r="D20" s="144" t="s">
        <v>377</v>
      </c>
      <c r="E20" s="145"/>
      <c r="F20" s="146"/>
      <c r="G20" s="78" t="s">
        <v>19</v>
      </c>
      <c r="H20" s="79"/>
      <c r="I20" s="144" t="s">
        <v>27</v>
      </c>
      <c r="J20" s="145"/>
      <c r="K20" s="145"/>
      <c r="L20" s="145"/>
      <c r="M20" s="146"/>
    </row>
    <row r="21" spans="1:13" ht="72" customHeight="1" x14ac:dyDescent="0.3">
      <c r="A21" s="142" t="s">
        <v>17</v>
      </c>
      <c r="B21" s="143"/>
      <c r="C21" s="77"/>
      <c r="D21" s="144" t="s">
        <v>378</v>
      </c>
      <c r="E21" s="145"/>
      <c r="F21" s="146"/>
      <c r="G21" s="78" t="s">
        <v>23</v>
      </c>
      <c r="H21" s="79"/>
      <c r="I21" s="144" t="s">
        <v>28</v>
      </c>
      <c r="J21" s="145"/>
      <c r="K21" s="145"/>
      <c r="L21" s="145"/>
      <c r="M21" s="146"/>
    </row>
    <row r="22" spans="1:13" ht="72" customHeight="1" x14ac:dyDescent="0.3">
      <c r="A22" s="142" t="s">
        <v>21</v>
      </c>
      <c r="B22" s="143"/>
      <c r="C22" s="77"/>
      <c r="D22" s="142" t="s">
        <v>29</v>
      </c>
      <c r="E22" s="152"/>
      <c r="F22" s="143"/>
      <c r="G22" s="78" t="s">
        <v>23</v>
      </c>
      <c r="H22" s="79"/>
      <c r="I22" s="144" t="s">
        <v>379</v>
      </c>
      <c r="J22" s="145"/>
      <c r="K22" s="145"/>
      <c r="L22" s="145"/>
      <c r="M22" s="146"/>
    </row>
    <row r="23" spans="1:13" ht="72" customHeight="1" x14ac:dyDescent="0.3">
      <c r="A23" s="142" t="s">
        <v>21</v>
      </c>
      <c r="B23" s="143"/>
      <c r="C23" s="77"/>
      <c r="D23" s="142" t="s">
        <v>380</v>
      </c>
      <c r="E23" s="152"/>
      <c r="F23" s="143"/>
      <c r="G23" s="78" t="s">
        <v>23</v>
      </c>
      <c r="H23" s="79"/>
      <c r="I23" s="144" t="s">
        <v>381</v>
      </c>
      <c r="J23" s="145"/>
      <c r="K23" s="145"/>
      <c r="L23" s="145"/>
      <c r="M23" s="146"/>
    </row>
    <row r="24" spans="1:13" ht="72" customHeight="1" x14ac:dyDescent="0.3">
      <c r="A24" s="142" t="s">
        <v>21</v>
      </c>
      <c r="B24" s="143"/>
      <c r="C24" s="77"/>
      <c r="D24" s="142" t="s">
        <v>30</v>
      </c>
      <c r="E24" s="152"/>
      <c r="F24" s="143"/>
      <c r="G24" s="78" t="s">
        <v>19</v>
      </c>
      <c r="H24" s="79"/>
      <c r="I24" s="144" t="s">
        <v>31</v>
      </c>
      <c r="J24" s="145"/>
      <c r="K24" s="145"/>
      <c r="L24" s="145"/>
      <c r="M24" s="146"/>
    </row>
    <row r="25" spans="1:13" ht="72" customHeight="1" x14ac:dyDescent="0.3">
      <c r="A25" s="142" t="s">
        <v>21</v>
      </c>
      <c r="B25" s="143"/>
      <c r="C25" s="77"/>
      <c r="D25" s="142" t="s">
        <v>32</v>
      </c>
      <c r="E25" s="152"/>
      <c r="F25" s="143"/>
      <c r="G25" s="78" t="s">
        <v>19</v>
      </c>
      <c r="H25" s="79"/>
      <c r="I25" s="144" t="s">
        <v>33</v>
      </c>
      <c r="J25" s="145"/>
      <c r="K25" s="145"/>
      <c r="L25" s="145"/>
      <c r="M25" s="146"/>
    </row>
    <row r="26" spans="1:13" ht="72" customHeight="1" x14ac:dyDescent="0.3">
      <c r="A26" s="142" t="s">
        <v>21</v>
      </c>
      <c r="B26" s="143"/>
      <c r="C26" s="77"/>
      <c r="D26" s="142" t="s">
        <v>34</v>
      </c>
      <c r="E26" s="152"/>
      <c r="F26" s="143"/>
      <c r="G26" s="78" t="s">
        <v>23</v>
      </c>
      <c r="H26" s="79"/>
      <c r="I26" s="144" t="s">
        <v>35</v>
      </c>
      <c r="J26" s="145"/>
      <c r="K26" s="145"/>
      <c r="L26" s="145"/>
      <c r="M26" s="146"/>
    </row>
    <row r="27" spans="1:13" ht="72" customHeight="1" x14ac:dyDescent="0.3">
      <c r="A27" s="142" t="s">
        <v>21</v>
      </c>
      <c r="B27" s="143"/>
      <c r="C27" s="77"/>
      <c r="D27" s="142" t="s">
        <v>36</v>
      </c>
      <c r="E27" s="152"/>
      <c r="F27" s="143"/>
      <c r="G27" s="78" t="s">
        <v>19</v>
      </c>
      <c r="H27" s="79"/>
      <c r="I27" s="144" t="s">
        <v>382</v>
      </c>
      <c r="J27" s="145"/>
      <c r="K27" s="145"/>
      <c r="L27" s="145"/>
      <c r="M27" s="146"/>
    </row>
    <row r="28" spans="1:13" ht="72" customHeight="1" x14ac:dyDescent="0.3">
      <c r="A28" s="142" t="s">
        <v>21</v>
      </c>
      <c r="B28" s="143"/>
      <c r="C28" s="77"/>
      <c r="D28" s="142" t="s">
        <v>37</v>
      </c>
      <c r="E28" s="152"/>
      <c r="F28" s="143"/>
      <c r="G28" s="78" t="s">
        <v>23</v>
      </c>
      <c r="H28" s="79"/>
      <c r="I28" s="144" t="s">
        <v>38</v>
      </c>
      <c r="J28" s="145"/>
      <c r="K28" s="145"/>
      <c r="L28" s="145"/>
      <c r="M28" s="146"/>
    </row>
    <row r="29" spans="1:13" ht="24.9" customHeight="1" x14ac:dyDescent="0.3">
      <c r="A29" s="153"/>
      <c r="B29" s="154"/>
      <c r="C29" s="74"/>
      <c r="D29" s="153"/>
      <c r="E29" s="155"/>
      <c r="F29" s="154"/>
      <c r="G29" s="75"/>
      <c r="H29" s="76"/>
      <c r="I29" s="153"/>
      <c r="J29" s="155"/>
      <c r="K29" s="155"/>
      <c r="L29" s="155"/>
      <c r="M29" s="154"/>
    </row>
    <row r="30" spans="1:13" ht="24.9" customHeight="1" x14ac:dyDescent="0.3">
      <c r="A30" s="153"/>
      <c r="B30" s="154"/>
      <c r="C30" s="74"/>
      <c r="D30" s="153"/>
      <c r="E30" s="155"/>
      <c r="F30" s="154"/>
      <c r="G30" s="75"/>
      <c r="H30" s="76"/>
      <c r="I30" s="153"/>
      <c r="J30" s="155"/>
      <c r="K30" s="155"/>
      <c r="L30" s="155"/>
      <c r="M30" s="154"/>
    </row>
    <row r="31" spans="1:13" ht="24.9" customHeight="1" x14ac:dyDescent="0.3">
      <c r="A31" s="153"/>
      <c r="B31" s="154"/>
      <c r="C31" s="74"/>
      <c r="D31" s="153"/>
      <c r="E31" s="155"/>
      <c r="F31" s="154"/>
      <c r="G31" s="75"/>
      <c r="H31" s="76"/>
      <c r="I31" s="153"/>
      <c r="J31" s="155"/>
      <c r="K31" s="155"/>
      <c r="L31" s="155"/>
      <c r="M31" s="154"/>
    </row>
    <row r="32" spans="1:13" ht="24.9" customHeight="1" x14ac:dyDescent="0.3">
      <c r="A32" s="153"/>
      <c r="B32" s="154"/>
      <c r="C32" s="74"/>
      <c r="D32" s="153"/>
      <c r="E32" s="155"/>
      <c r="F32" s="154"/>
      <c r="G32" s="75"/>
      <c r="H32" s="76"/>
      <c r="I32" s="153"/>
      <c r="J32" s="155"/>
      <c r="K32" s="155"/>
      <c r="L32" s="155"/>
      <c r="M32" s="154"/>
    </row>
    <row r="33" spans="1:13" ht="24.9" customHeight="1" x14ac:dyDescent="0.3">
      <c r="A33" s="153"/>
      <c r="B33" s="154"/>
      <c r="C33" s="74"/>
      <c r="D33" s="153"/>
      <c r="E33" s="155"/>
      <c r="F33" s="154"/>
      <c r="G33" s="75"/>
      <c r="H33" s="76"/>
      <c r="I33" s="153"/>
      <c r="J33" s="155"/>
      <c r="K33" s="155"/>
      <c r="L33" s="155"/>
      <c r="M33" s="154"/>
    </row>
    <row r="34" spans="1:13" ht="24.9" customHeight="1" x14ac:dyDescent="0.3">
      <c r="A34" s="153"/>
      <c r="B34" s="154"/>
      <c r="C34" s="74"/>
      <c r="D34" s="153"/>
      <c r="E34" s="155"/>
      <c r="F34" s="154"/>
      <c r="G34" s="75"/>
      <c r="H34" s="76"/>
      <c r="I34" s="153"/>
      <c r="J34" s="155"/>
      <c r="K34" s="155"/>
      <c r="L34" s="155"/>
      <c r="M34" s="154"/>
    </row>
    <row r="35" spans="1:13" ht="24.9" customHeight="1" x14ac:dyDescent="0.3">
      <c r="A35" s="153"/>
      <c r="B35" s="154"/>
      <c r="C35" s="74"/>
      <c r="D35" s="153"/>
      <c r="E35" s="155"/>
      <c r="F35" s="154"/>
      <c r="G35" s="75"/>
      <c r="H35" s="76"/>
      <c r="I35" s="153"/>
      <c r="J35" s="155"/>
      <c r="K35" s="155"/>
      <c r="L35" s="155"/>
      <c r="M35" s="154"/>
    </row>
    <row r="36" spans="1:13" ht="24.9" customHeight="1" x14ac:dyDescent="0.3">
      <c r="A36" s="153"/>
      <c r="B36" s="154"/>
      <c r="D36" s="153"/>
      <c r="E36" s="155"/>
      <c r="F36" s="154"/>
      <c r="G36" s="75"/>
      <c r="I36" s="153"/>
      <c r="J36" s="155"/>
      <c r="K36" s="155"/>
      <c r="L36" s="155"/>
      <c r="M36" s="154"/>
    </row>
    <row r="37" spans="1:13" ht="24.9" customHeight="1" x14ac:dyDescent="0.3">
      <c r="A37" s="153"/>
      <c r="B37" s="154"/>
      <c r="D37" s="153"/>
      <c r="E37" s="155"/>
      <c r="F37" s="154"/>
      <c r="G37" s="75"/>
      <c r="I37" s="153"/>
      <c r="J37" s="155"/>
      <c r="K37" s="155"/>
      <c r="L37" s="155"/>
      <c r="M37" s="154"/>
    </row>
    <row r="38" spans="1:13" ht="24.9" customHeight="1" x14ac:dyDescent="0.3">
      <c r="A38" s="153"/>
      <c r="B38" s="154"/>
      <c r="D38" s="153"/>
      <c r="E38" s="155"/>
      <c r="F38" s="154"/>
      <c r="G38" s="75"/>
      <c r="I38" s="153"/>
      <c r="J38" s="155"/>
      <c r="K38" s="155"/>
      <c r="L38" s="155"/>
      <c r="M38" s="154"/>
    </row>
    <row r="39" spans="1:13" ht="24.9" customHeight="1" x14ac:dyDescent="0.3">
      <c r="A39" s="153"/>
      <c r="B39" s="154"/>
      <c r="D39" s="153"/>
      <c r="E39" s="155"/>
      <c r="F39" s="154"/>
      <c r="G39" s="75"/>
      <c r="I39" s="153"/>
      <c r="J39" s="155"/>
      <c r="K39" s="155"/>
      <c r="L39" s="155"/>
      <c r="M39" s="154"/>
    </row>
    <row r="40" spans="1:13" ht="24.9" customHeight="1" x14ac:dyDescent="0.3">
      <c r="A40" s="153"/>
      <c r="B40" s="154"/>
      <c r="D40" s="153"/>
      <c r="E40" s="155"/>
      <c r="F40" s="154"/>
      <c r="G40" s="75"/>
      <c r="I40" s="153"/>
      <c r="J40" s="155"/>
      <c r="K40" s="155"/>
      <c r="L40" s="155"/>
      <c r="M40" s="154"/>
    </row>
    <row r="41" spans="1:13" ht="24.9" customHeight="1" x14ac:dyDescent="0.3">
      <c r="A41" s="153"/>
      <c r="B41" s="154"/>
      <c r="D41" s="153"/>
      <c r="E41" s="155"/>
      <c r="F41" s="154"/>
      <c r="G41" s="75"/>
      <c r="I41" s="153"/>
      <c r="J41" s="155"/>
      <c r="K41" s="155"/>
      <c r="L41" s="155"/>
      <c r="M41" s="154"/>
    </row>
    <row r="42" spans="1:13" ht="24.9" customHeight="1" x14ac:dyDescent="0.3">
      <c r="A42" s="153"/>
      <c r="B42" s="154"/>
      <c r="D42" s="153"/>
      <c r="E42" s="155"/>
      <c r="F42" s="154"/>
      <c r="G42" s="75"/>
      <c r="I42" s="153"/>
      <c r="J42" s="155"/>
      <c r="K42" s="155"/>
      <c r="L42" s="155"/>
      <c r="M42" s="154"/>
    </row>
    <row r="43" spans="1:13" ht="24.9" customHeight="1" x14ac:dyDescent="0.3">
      <c r="A43" s="153"/>
      <c r="B43" s="154"/>
      <c r="D43" s="153"/>
      <c r="E43" s="155"/>
      <c r="F43" s="154"/>
      <c r="G43" s="75"/>
      <c r="I43" s="153"/>
      <c r="J43" s="155"/>
      <c r="K43" s="155"/>
      <c r="L43" s="155"/>
      <c r="M43" s="154"/>
    </row>
    <row r="44" spans="1:13" ht="24.9" customHeight="1" x14ac:dyDescent="0.3">
      <c r="A44" s="153"/>
      <c r="B44" s="154"/>
      <c r="D44" s="153"/>
      <c r="E44" s="155"/>
      <c r="F44" s="154"/>
      <c r="G44" s="75"/>
      <c r="I44" s="153"/>
      <c r="J44" s="155"/>
      <c r="K44" s="155"/>
      <c r="L44" s="155"/>
      <c r="M44" s="154"/>
    </row>
    <row r="45" spans="1:13" ht="24.9" customHeight="1" x14ac:dyDescent="0.3"/>
  </sheetData>
  <mergeCells count="104">
    <mergeCell ref="A43:B43"/>
    <mergeCell ref="D43:F43"/>
    <mergeCell ref="I43:M43"/>
    <mergeCell ref="A44:B44"/>
    <mergeCell ref="D44:F44"/>
    <mergeCell ref="I44:M44"/>
    <mergeCell ref="A41:B41"/>
    <mergeCell ref="D41:F41"/>
    <mergeCell ref="I41:M41"/>
    <mergeCell ref="A42:B42"/>
    <mergeCell ref="D42:F42"/>
    <mergeCell ref="I42:M42"/>
    <mergeCell ref="A39:B39"/>
    <mergeCell ref="D39:F39"/>
    <mergeCell ref="I39:M39"/>
    <mergeCell ref="A40:B40"/>
    <mergeCell ref="D40:F40"/>
    <mergeCell ref="I40:M40"/>
    <mergeCell ref="A37:B37"/>
    <mergeCell ref="D37:F37"/>
    <mergeCell ref="I37:M37"/>
    <mergeCell ref="A38:B38"/>
    <mergeCell ref="D38:F38"/>
    <mergeCell ref="I38:M38"/>
    <mergeCell ref="A35:B35"/>
    <mergeCell ref="D35:F35"/>
    <mergeCell ref="I35:M35"/>
    <mergeCell ref="A36:B36"/>
    <mergeCell ref="D36:F36"/>
    <mergeCell ref="I36:M36"/>
    <mergeCell ref="A33:B33"/>
    <mergeCell ref="D33:F33"/>
    <mergeCell ref="I33:M33"/>
    <mergeCell ref="A34:B34"/>
    <mergeCell ref="D34:F34"/>
    <mergeCell ref="I34:M34"/>
    <mergeCell ref="A31:B31"/>
    <mergeCell ref="D31:F31"/>
    <mergeCell ref="I31:M31"/>
    <mergeCell ref="A32:B32"/>
    <mergeCell ref="D32:F32"/>
    <mergeCell ref="I32:M32"/>
    <mergeCell ref="A29:B29"/>
    <mergeCell ref="D29:F29"/>
    <mergeCell ref="I29:M29"/>
    <mergeCell ref="A30:B30"/>
    <mergeCell ref="D30:F30"/>
    <mergeCell ref="I30:M30"/>
    <mergeCell ref="A27:B27"/>
    <mergeCell ref="D27:F27"/>
    <mergeCell ref="I27:M27"/>
    <mergeCell ref="A28:B28"/>
    <mergeCell ref="D28:F28"/>
    <mergeCell ref="I28:M28"/>
    <mergeCell ref="A25:B25"/>
    <mergeCell ref="D25:F25"/>
    <mergeCell ref="I25:M25"/>
    <mergeCell ref="A26:B26"/>
    <mergeCell ref="D26:F26"/>
    <mergeCell ref="I26:M26"/>
    <mergeCell ref="A23:B23"/>
    <mergeCell ref="D23:F23"/>
    <mergeCell ref="I23:M23"/>
    <mergeCell ref="A24:B24"/>
    <mergeCell ref="D24:F24"/>
    <mergeCell ref="I24:M24"/>
    <mergeCell ref="A21:B21"/>
    <mergeCell ref="D21:F21"/>
    <mergeCell ref="I21:M21"/>
    <mergeCell ref="A22:B22"/>
    <mergeCell ref="D22:F22"/>
    <mergeCell ref="I22:M22"/>
    <mergeCell ref="A19:B19"/>
    <mergeCell ref="D19:F19"/>
    <mergeCell ref="I19:M19"/>
    <mergeCell ref="A20:B20"/>
    <mergeCell ref="D20:F20"/>
    <mergeCell ref="I20:M20"/>
    <mergeCell ref="A17:B17"/>
    <mergeCell ref="D17:F17"/>
    <mergeCell ref="I17:M17"/>
    <mergeCell ref="A18:B18"/>
    <mergeCell ref="D18:F18"/>
    <mergeCell ref="I18:M18"/>
    <mergeCell ref="A16:B16"/>
    <mergeCell ref="D16:F16"/>
    <mergeCell ref="I16:M16"/>
    <mergeCell ref="A6:M6"/>
    <mergeCell ref="A9:B9"/>
    <mergeCell ref="D9:M9"/>
    <mergeCell ref="A10:D10"/>
    <mergeCell ref="E10:M10"/>
    <mergeCell ref="A11:E11"/>
    <mergeCell ref="F11:M11"/>
    <mergeCell ref="A1:A4"/>
    <mergeCell ref="B1:K4"/>
    <mergeCell ref="L1:M1"/>
    <mergeCell ref="L2:M2"/>
    <mergeCell ref="L3:M3"/>
    <mergeCell ref="L4:M4"/>
    <mergeCell ref="A14:B15"/>
    <mergeCell ref="D14:F15"/>
    <mergeCell ref="G14:M14"/>
    <mergeCell ref="I15:M15"/>
  </mergeCells>
  <dataValidations count="4">
    <dataValidation type="list" allowBlank="1" showInputMessage="1" showErrorMessage="1" sqref="G29:G35" xr:uid="{E9ADA507-DEDD-4F67-B2E6-B29F424510E6}">
      <formula1>$H$16:$H$17</formula1>
    </dataValidation>
    <dataValidation type="list" allowBlank="1" showInputMessage="1" showErrorMessage="1" sqref="A29:B44" xr:uid="{82ED23B6-2161-49B8-9CA8-308A2C3945FA}">
      <formula1>$C$16:$C$18</formula1>
    </dataValidation>
    <dataValidation type="list" allowBlank="1" showInputMessage="1" showErrorMessage="1" sqref="G16:G28" xr:uid="{77BA5B6C-EF28-40DE-9CCB-AD219CCBA3EB}">
      <formula1>$H$16:$H$18</formula1>
    </dataValidation>
    <dataValidation type="list" allowBlank="1" showInputMessage="1" showErrorMessage="1" sqref="B16 B18:B19 A16:A28 B21:B28" xr:uid="{25F83B14-1785-4C0D-9D69-C59E993CF7F4}">
      <formula1>$C$16:$C$19</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FE6892C1-F893-4D0F-A32D-0DAEE4477F0A}">
          <x14:formula1>
            <xm:f>'Opciones Tratamiento'!$B$24:$B$36</xm:f>
          </x14:formula1>
          <xm:sqref>D9:M9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8194ED-BCF7-4876-A11C-0F7E19B75490}">
  <dimension ref="A1:L70"/>
  <sheetViews>
    <sheetView showGridLines="0" zoomScale="70" zoomScaleNormal="70" workbookViewId="0">
      <selection activeCell="A19" sqref="A19:C19"/>
    </sheetView>
  </sheetViews>
  <sheetFormatPr baseColWidth="10" defaultColWidth="24.33203125" defaultRowHeight="15.6" x14ac:dyDescent="0.3"/>
  <cols>
    <col min="1" max="1" width="15.6640625" style="63" customWidth="1"/>
    <col min="2" max="2" width="34.33203125" style="63" customWidth="1"/>
    <col min="3" max="3" width="21.44140625" style="63" customWidth="1"/>
    <col min="4" max="4" width="49.5546875" style="63" customWidth="1"/>
    <col min="5" max="5" width="39" style="63" customWidth="1"/>
    <col min="6" max="6" width="37.6640625" style="63" customWidth="1"/>
    <col min="7" max="7" width="34" style="63" customWidth="1"/>
    <col min="8" max="9" width="25.33203125" style="63" customWidth="1"/>
    <col min="10" max="16384" width="24.33203125" style="63"/>
  </cols>
  <sheetData>
    <row r="1" spans="1:12" s="62" customFormat="1" ht="20.100000000000001" customHeight="1" x14ac:dyDescent="0.3">
      <c r="A1" s="158"/>
      <c r="B1" s="130" t="s">
        <v>0</v>
      </c>
      <c r="C1" s="131"/>
      <c r="D1" s="131"/>
      <c r="E1" s="131"/>
      <c r="F1" s="132"/>
      <c r="G1" s="59" t="s">
        <v>1</v>
      </c>
      <c r="H1" s="60"/>
      <c r="I1" s="61"/>
      <c r="J1" s="61"/>
      <c r="K1" s="61"/>
      <c r="L1" s="61"/>
    </row>
    <row r="2" spans="1:12" s="62" customFormat="1" ht="20.100000000000001" customHeight="1" x14ac:dyDescent="0.3">
      <c r="A2" s="158"/>
      <c r="B2" s="133"/>
      <c r="C2" s="134"/>
      <c r="D2" s="134"/>
      <c r="E2" s="134"/>
      <c r="F2" s="135"/>
      <c r="G2" s="59" t="s">
        <v>2</v>
      </c>
      <c r="H2" s="60"/>
      <c r="I2" s="61"/>
      <c r="J2" s="61"/>
      <c r="K2" s="61"/>
      <c r="L2" s="61"/>
    </row>
    <row r="3" spans="1:12" s="62" customFormat="1" ht="20.100000000000001" customHeight="1" x14ac:dyDescent="0.3">
      <c r="A3" s="158"/>
      <c r="B3" s="133"/>
      <c r="C3" s="134"/>
      <c r="D3" s="134"/>
      <c r="E3" s="134"/>
      <c r="F3" s="135"/>
      <c r="G3" s="59" t="s">
        <v>3</v>
      </c>
      <c r="H3" s="60"/>
      <c r="I3" s="61"/>
      <c r="J3" s="61"/>
      <c r="K3" s="61"/>
      <c r="L3" s="61"/>
    </row>
    <row r="4" spans="1:12" s="62" customFormat="1" ht="20.100000000000001" customHeight="1" x14ac:dyDescent="0.3">
      <c r="A4" s="158"/>
      <c r="B4" s="136"/>
      <c r="C4" s="137"/>
      <c r="D4" s="137"/>
      <c r="E4" s="137"/>
      <c r="F4" s="138"/>
      <c r="G4" s="59" t="s">
        <v>39</v>
      </c>
      <c r="H4" s="60"/>
      <c r="I4" s="61"/>
      <c r="J4" s="61"/>
      <c r="K4" s="61"/>
      <c r="L4" s="61"/>
    </row>
    <row r="5" spans="1:12" s="61" customFormat="1" ht="20.100000000000001" customHeight="1" x14ac:dyDescent="0.3">
      <c r="H5" s="60"/>
    </row>
    <row r="6" spans="1:12" s="61" customFormat="1" ht="25.2" x14ac:dyDescent="0.3">
      <c r="A6" s="147" t="s">
        <v>40</v>
      </c>
      <c r="B6" s="147"/>
      <c r="C6" s="147"/>
      <c r="D6" s="147"/>
      <c r="E6" s="147"/>
      <c r="F6" s="147"/>
      <c r="G6" s="147"/>
      <c r="H6" s="60"/>
    </row>
    <row r="7" spans="1:12" s="61" customFormat="1" x14ac:dyDescent="0.3"/>
    <row r="8" spans="1:12" ht="20.25" customHeight="1" x14ac:dyDescent="0.3">
      <c r="A8" s="161" t="s">
        <v>6</v>
      </c>
      <c r="B8" s="162"/>
      <c r="C8" s="163"/>
      <c r="D8" s="164" t="s">
        <v>7</v>
      </c>
      <c r="E8" s="165"/>
      <c r="F8" s="165"/>
      <c r="G8" s="166"/>
      <c r="H8" s="60"/>
      <c r="I8" s="61"/>
    </row>
    <row r="9" spans="1:12" ht="23.4" x14ac:dyDescent="0.3">
      <c r="A9" s="159" t="s">
        <v>8</v>
      </c>
      <c r="B9" s="159"/>
      <c r="C9" s="159"/>
      <c r="D9" s="160" t="s">
        <v>9</v>
      </c>
      <c r="E9" s="160"/>
      <c r="F9" s="160"/>
      <c r="G9" s="160"/>
      <c r="H9" s="60"/>
      <c r="I9" s="61"/>
    </row>
    <row r="10" spans="1:12" ht="54.75" customHeight="1" x14ac:dyDescent="0.3">
      <c r="A10" s="167" t="s">
        <v>10</v>
      </c>
      <c r="B10" s="167"/>
      <c r="C10" s="167"/>
      <c r="D10" s="168" t="s">
        <v>11</v>
      </c>
      <c r="E10" s="168"/>
      <c r="F10" s="168"/>
      <c r="G10" s="168"/>
      <c r="H10" s="60"/>
      <c r="I10" s="61"/>
    </row>
    <row r="11" spans="1:12" s="61" customFormat="1" ht="23.4" x14ac:dyDescent="0.3">
      <c r="H11" s="60"/>
    </row>
    <row r="12" spans="1:12" s="61" customFormat="1" ht="27.75" customHeight="1" x14ac:dyDescent="0.3">
      <c r="A12" s="169" t="s">
        <v>41</v>
      </c>
      <c r="B12" s="169"/>
      <c r="C12" s="169"/>
      <c r="D12" s="169" t="s">
        <v>42</v>
      </c>
      <c r="E12" s="169"/>
      <c r="F12" s="169" t="s">
        <v>43</v>
      </c>
      <c r="G12" s="169"/>
      <c r="H12" s="64"/>
      <c r="I12" s="65"/>
    </row>
    <row r="13" spans="1:12" s="61" customFormat="1" ht="30" customHeight="1" x14ac:dyDescent="0.3">
      <c r="A13" s="156" t="s">
        <v>44</v>
      </c>
      <c r="B13" s="156"/>
      <c r="C13" s="156"/>
      <c r="D13" s="157" t="s">
        <v>45</v>
      </c>
      <c r="E13" s="157"/>
      <c r="F13" s="157" t="s">
        <v>46</v>
      </c>
      <c r="G13" s="157"/>
      <c r="H13" s="66"/>
      <c r="I13" s="67"/>
    </row>
    <row r="14" spans="1:12" s="61" customFormat="1" ht="30" customHeight="1" x14ac:dyDescent="0.3">
      <c r="A14" s="156" t="s">
        <v>47</v>
      </c>
      <c r="B14" s="156"/>
      <c r="C14" s="156"/>
      <c r="D14" s="157" t="s">
        <v>45</v>
      </c>
      <c r="E14" s="157"/>
      <c r="F14" s="157" t="s">
        <v>48</v>
      </c>
      <c r="G14" s="157"/>
      <c r="H14" s="68"/>
      <c r="I14" s="69"/>
    </row>
    <row r="15" spans="1:12" s="61" customFormat="1" ht="30" customHeight="1" x14ac:dyDescent="0.3">
      <c r="A15" s="156" t="s">
        <v>49</v>
      </c>
      <c r="B15" s="156"/>
      <c r="C15" s="156"/>
      <c r="D15" s="157" t="s">
        <v>45</v>
      </c>
      <c r="E15" s="157"/>
      <c r="F15" s="157" t="s">
        <v>46</v>
      </c>
      <c r="G15" s="157"/>
      <c r="H15" s="68"/>
      <c r="I15" s="69"/>
    </row>
    <row r="16" spans="1:12" s="61" customFormat="1" ht="30" customHeight="1" x14ac:dyDescent="0.3">
      <c r="A16" s="156" t="s">
        <v>50</v>
      </c>
      <c r="B16" s="156"/>
      <c r="C16" s="156"/>
      <c r="D16" s="157" t="s">
        <v>45</v>
      </c>
      <c r="E16" s="157"/>
      <c r="F16" s="157" t="s">
        <v>51</v>
      </c>
      <c r="G16" s="157"/>
      <c r="H16" s="68"/>
      <c r="I16" s="69"/>
    </row>
    <row r="17" spans="1:9" s="61" customFormat="1" ht="30" customHeight="1" x14ac:dyDescent="0.3">
      <c r="A17" s="156" t="s">
        <v>52</v>
      </c>
      <c r="B17" s="156"/>
      <c r="C17" s="156"/>
      <c r="D17" s="157" t="s">
        <v>45</v>
      </c>
      <c r="E17" s="157"/>
      <c r="F17" s="157" t="s">
        <v>46</v>
      </c>
      <c r="G17" s="157"/>
      <c r="H17" s="68"/>
      <c r="I17" s="69"/>
    </row>
    <row r="18" spans="1:9" s="61" customFormat="1" ht="30" customHeight="1" x14ac:dyDescent="0.3">
      <c r="A18" s="156" t="s">
        <v>53</v>
      </c>
      <c r="B18" s="156"/>
      <c r="C18" s="156"/>
      <c r="D18" s="157" t="s">
        <v>45</v>
      </c>
      <c r="E18" s="157"/>
      <c r="F18" s="157" t="s">
        <v>54</v>
      </c>
      <c r="G18" s="157"/>
      <c r="H18" s="70"/>
    </row>
    <row r="19" spans="1:9" s="61" customFormat="1" ht="30" customHeight="1" x14ac:dyDescent="0.3">
      <c r="A19" s="156" t="s">
        <v>383</v>
      </c>
      <c r="B19" s="156"/>
      <c r="C19" s="156"/>
      <c r="D19" s="157" t="s">
        <v>45</v>
      </c>
      <c r="E19" s="157"/>
      <c r="F19" s="157" t="s">
        <v>55</v>
      </c>
      <c r="G19" s="157"/>
      <c r="H19" s="70"/>
    </row>
    <row r="20" spans="1:9" s="61" customFormat="1" ht="30" customHeight="1" x14ac:dyDescent="0.3">
      <c r="A20" s="156" t="s">
        <v>56</v>
      </c>
      <c r="B20" s="156"/>
      <c r="C20" s="156"/>
      <c r="D20" s="157" t="s">
        <v>45</v>
      </c>
      <c r="E20" s="157"/>
      <c r="F20" s="157" t="s">
        <v>55</v>
      </c>
      <c r="G20" s="157"/>
    </row>
    <row r="21" spans="1:9" s="61" customFormat="1" ht="30" customHeight="1" x14ac:dyDescent="0.3">
      <c r="A21" s="156" t="s">
        <v>57</v>
      </c>
      <c r="B21" s="156"/>
      <c r="C21" s="156"/>
      <c r="D21" s="157" t="s">
        <v>45</v>
      </c>
      <c r="E21" s="157"/>
      <c r="F21" s="157" t="s">
        <v>55</v>
      </c>
      <c r="G21" s="157"/>
    </row>
    <row r="22" spans="1:9" s="61" customFormat="1" ht="30" customHeight="1" x14ac:dyDescent="0.3">
      <c r="A22" s="156" t="s">
        <v>58</v>
      </c>
      <c r="B22" s="156"/>
      <c r="C22" s="156"/>
      <c r="D22" s="157" t="s">
        <v>59</v>
      </c>
      <c r="E22" s="157"/>
      <c r="F22" s="157" t="s">
        <v>60</v>
      </c>
      <c r="G22" s="157"/>
    </row>
    <row r="23" spans="1:9" s="61" customFormat="1" ht="30" customHeight="1" x14ac:dyDescent="0.3">
      <c r="A23" s="156" t="s">
        <v>61</v>
      </c>
      <c r="B23" s="156"/>
      <c r="C23" s="156"/>
      <c r="D23" s="157" t="s">
        <v>45</v>
      </c>
      <c r="E23" s="157"/>
      <c r="F23" s="157" t="s">
        <v>55</v>
      </c>
      <c r="G23" s="157"/>
    </row>
    <row r="24" spans="1:9" s="61" customFormat="1" x14ac:dyDescent="0.3"/>
    <row r="25" spans="1:9" s="61" customFormat="1" x14ac:dyDescent="0.3"/>
    <row r="26" spans="1:9" s="61" customFormat="1" x14ac:dyDescent="0.3"/>
    <row r="27" spans="1:9" s="61" customFormat="1" x14ac:dyDescent="0.3"/>
    <row r="28" spans="1:9" s="61" customFormat="1" x14ac:dyDescent="0.3"/>
    <row r="29" spans="1:9" s="61" customFormat="1" x14ac:dyDescent="0.3"/>
    <row r="30" spans="1:9" s="61" customFormat="1" x14ac:dyDescent="0.3"/>
    <row r="31" spans="1:9" s="61" customFormat="1" x14ac:dyDescent="0.3"/>
    <row r="32" spans="1:9" s="61" customFormat="1" x14ac:dyDescent="0.3"/>
    <row r="33" s="61" customFormat="1" x14ac:dyDescent="0.3"/>
    <row r="34" s="61" customFormat="1" x14ac:dyDescent="0.3"/>
    <row r="35" s="61" customFormat="1" x14ac:dyDescent="0.3"/>
    <row r="36" s="61" customFormat="1" x14ac:dyDescent="0.3"/>
    <row r="37" s="61" customFormat="1" x14ac:dyDescent="0.3"/>
    <row r="38" s="61" customFormat="1" x14ac:dyDescent="0.3"/>
    <row r="39" s="61" customFormat="1" x14ac:dyDescent="0.3"/>
    <row r="40" s="61" customFormat="1" x14ac:dyDescent="0.3"/>
    <row r="41" s="61" customFormat="1" x14ac:dyDescent="0.3"/>
    <row r="42" s="61" customFormat="1" x14ac:dyDescent="0.3"/>
    <row r="43" s="61" customFormat="1" x14ac:dyDescent="0.3"/>
    <row r="44" s="61" customFormat="1" x14ac:dyDescent="0.3"/>
    <row r="45" s="61" customFormat="1" x14ac:dyDescent="0.3"/>
    <row r="46" s="61" customFormat="1" x14ac:dyDescent="0.3"/>
    <row r="47" s="61" customFormat="1" x14ac:dyDescent="0.3"/>
    <row r="48" s="61" customFormat="1" x14ac:dyDescent="0.3"/>
    <row r="49" s="61" customFormat="1" x14ac:dyDescent="0.3"/>
    <row r="50" s="61" customFormat="1" x14ac:dyDescent="0.3"/>
    <row r="51" s="61" customFormat="1" x14ac:dyDescent="0.3"/>
    <row r="52" s="61" customFormat="1" x14ac:dyDescent="0.3"/>
    <row r="53" s="61" customFormat="1" x14ac:dyDescent="0.3"/>
    <row r="54" s="61" customFormat="1" x14ac:dyDescent="0.3"/>
    <row r="55" s="61" customFormat="1" x14ac:dyDescent="0.3"/>
    <row r="56" s="61" customFormat="1" x14ac:dyDescent="0.3"/>
    <row r="57" s="61" customFormat="1" x14ac:dyDescent="0.3"/>
    <row r="58" s="61" customFormat="1" x14ac:dyDescent="0.3"/>
    <row r="59" s="61" customFormat="1" x14ac:dyDescent="0.3"/>
    <row r="60" s="61" customFormat="1" x14ac:dyDescent="0.3"/>
    <row r="61" s="61" customFormat="1" x14ac:dyDescent="0.3"/>
    <row r="62" s="61" customFormat="1" x14ac:dyDescent="0.3"/>
    <row r="63" s="61" customFormat="1" x14ac:dyDescent="0.3"/>
    <row r="64" s="61" customFormat="1" x14ac:dyDescent="0.3"/>
    <row r="65" s="61" customFormat="1" x14ac:dyDescent="0.3"/>
    <row r="66" s="61" customFormat="1" x14ac:dyDescent="0.3"/>
    <row r="67" s="61" customFormat="1" x14ac:dyDescent="0.3"/>
    <row r="68" s="61" customFormat="1" x14ac:dyDescent="0.3"/>
    <row r="69" s="61" customFormat="1" x14ac:dyDescent="0.3"/>
    <row r="70" s="61" customFormat="1" x14ac:dyDescent="0.3"/>
  </sheetData>
  <mergeCells count="45">
    <mergeCell ref="A22:C22"/>
    <mergeCell ref="D22:E22"/>
    <mergeCell ref="F22:G22"/>
    <mergeCell ref="A23:C23"/>
    <mergeCell ref="D23:E23"/>
    <mergeCell ref="F23:G23"/>
    <mergeCell ref="A20:C20"/>
    <mergeCell ref="D20:E20"/>
    <mergeCell ref="F20:G20"/>
    <mergeCell ref="A21:C21"/>
    <mergeCell ref="D21:E21"/>
    <mergeCell ref="F21:G21"/>
    <mergeCell ref="A18:C18"/>
    <mergeCell ref="D18:E18"/>
    <mergeCell ref="F18:G18"/>
    <mergeCell ref="A19:C19"/>
    <mergeCell ref="D19:E19"/>
    <mergeCell ref="F19:G19"/>
    <mergeCell ref="A16:C16"/>
    <mergeCell ref="D16:E16"/>
    <mergeCell ref="F16:G16"/>
    <mergeCell ref="A17:C17"/>
    <mergeCell ref="D17:E17"/>
    <mergeCell ref="F17:G17"/>
    <mergeCell ref="A14:C14"/>
    <mergeCell ref="D14:E14"/>
    <mergeCell ref="F14:G14"/>
    <mergeCell ref="A15:C15"/>
    <mergeCell ref="D15:E15"/>
    <mergeCell ref="F15:G15"/>
    <mergeCell ref="A13:C13"/>
    <mergeCell ref="D13:E13"/>
    <mergeCell ref="F13:G13"/>
    <mergeCell ref="A1:A4"/>
    <mergeCell ref="B1:F4"/>
    <mergeCell ref="A6:G6"/>
    <mergeCell ref="A9:C9"/>
    <mergeCell ref="D9:G9"/>
    <mergeCell ref="A8:C8"/>
    <mergeCell ref="D8:G8"/>
    <mergeCell ref="A10:C10"/>
    <mergeCell ref="D10:G10"/>
    <mergeCell ref="A12:C12"/>
    <mergeCell ref="D12:E12"/>
    <mergeCell ref="F12:G12"/>
  </mergeCells>
  <dataValidations count="1">
    <dataValidation type="list" allowBlank="1" showInputMessage="1" showErrorMessage="1" sqref="G16" xr:uid="{EDD03C99-E282-406B-BF3D-39515E65E077}">
      <formula1>$H$14:$H$21</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649F37B8-BE42-4222-A2D4-6E65382F66E2}">
          <x14:formula1>
            <xm:f>'Opciones Tratamiento'!$B$24:$B$36</xm:f>
          </x14:formula1>
          <xm:sqref>D8:G8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E142B-3689-4B2A-AD25-7059CC2148D5}">
  <sheetPr>
    <tabColor rgb="FFFFFF00"/>
  </sheetPr>
  <dimension ref="A1:BI50"/>
  <sheetViews>
    <sheetView showGridLines="0" tabSelected="1" topLeftCell="AK14" zoomScale="60" zoomScaleNormal="60" workbookViewId="0">
      <pane ySplit="1" topLeftCell="A30" activePane="bottomLeft" state="frozen"/>
      <selection activeCell="A14" sqref="A14"/>
      <selection pane="bottomLeft" activeCell="A15" sqref="A15:A27"/>
    </sheetView>
  </sheetViews>
  <sheetFormatPr baseColWidth="10" defaultColWidth="4.109375" defaultRowHeight="13.8" x14ac:dyDescent="0.25"/>
  <cols>
    <col min="1" max="1" width="5.109375" style="115" customWidth="1"/>
    <col min="2" max="2" width="64.33203125" style="115" bestFit="1" customWidth="1"/>
    <col min="3" max="3" width="22.44140625" style="115" bestFit="1" customWidth="1"/>
    <col min="4" max="4" width="18.44140625" style="115" bestFit="1" customWidth="1"/>
    <col min="5" max="5" width="25.5546875" style="115" bestFit="1" customWidth="1"/>
    <col min="6" max="6" width="67.109375" style="115" bestFit="1" customWidth="1"/>
    <col min="7" max="7" width="92" style="82" bestFit="1" customWidth="1"/>
    <col min="8" max="8" width="77.109375" style="82" bestFit="1" customWidth="1"/>
    <col min="9" max="9" width="20" style="116" bestFit="1" customWidth="1"/>
    <col min="10" max="10" width="38.5546875" style="82" bestFit="1" customWidth="1"/>
    <col min="11" max="11" width="5.5546875" style="82" bestFit="1" customWidth="1"/>
    <col min="12" max="12" width="29.6640625" style="82" bestFit="1" customWidth="1"/>
    <col min="13" max="13" width="5.5546875" style="82" bestFit="1" customWidth="1"/>
    <col min="14" max="14" width="41.6640625" style="82" bestFit="1" customWidth="1"/>
    <col min="15" max="15" width="22.88671875" style="82" bestFit="1" customWidth="1"/>
    <col min="16" max="16" width="107.6640625" style="82" bestFit="1" customWidth="1"/>
    <col min="17" max="17" width="11" style="82" bestFit="1" customWidth="1"/>
    <col min="18" max="23" width="4.6640625" style="82" bestFit="1" customWidth="1"/>
    <col min="24" max="24" width="30" style="82" bestFit="1" customWidth="1"/>
    <col min="25" max="26" width="38.5546875" style="82" bestFit="1" customWidth="1"/>
    <col min="27" max="27" width="5.5546875" style="82" bestFit="1" customWidth="1"/>
    <col min="28" max="28" width="29.109375" style="82" bestFit="1" customWidth="1"/>
    <col min="29" max="29" width="5.5546875" style="82" bestFit="1" customWidth="1"/>
    <col min="30" max="30" width="48" style="82" bestFit="1" customWidth="1"/>
    <col min="31" max="31" width="6" style="82" bestFit="1" customWidth="1"/>
    <col min="32" max="32" width="38.5546875" style="82" bestFit="1" customWidth="1"/>
    <col min="33" max="33" width="7" style="82" bestFit="1" customWidth="1"/>
    <col min="34" max="34" width="35.44140625" style="82" bestFit="1" customWidth="1"/>
    <col min="35" max="35" width="10.5546875" style="82" bestFit="1" customWidth="1"/>
    <col min="36" max="36" width="105.88671875" style="82" bestFit="1" customWidth="1"/>
    <col min="37" max="37" width="89.109375" style="82" bestFit="1" customWidth="1"/>
    <col min="38" max="38" width="99.44140625" style="82" bestFit="1" customWidth="1"/>
    <col min="39" max="39" width="89.109375" style="82" bestFit="1" customWidth="1"/>
    <col min="40" max="40" width="99.44140625" style="82" bestFit="1" customWidth="1"/>
    <col min="41" max="16384" width="4.109375" style="82"/>
  </cols>
  <sheetData>
    <row r="1" spans="1:60" x14ac:dyDescent="0.25">
      <c r="A1" s="213"/>
      <c r="B1" s="213"/>
      <c r="C1" s="213"/>
      <c r="D1" s="214" t="s">
        <v>0</v>
      </c>
      <c r="E1" s="215"/>
      <c r="F1" s="215"/>
      <c r="G1" s="215"/>
      <c r="H1" s="215"/>
      <c r="I1" s="215"/>
      <c r="J1" s="215"/>
      <c r="K1" s="215"/>
      <c r="L1" s="215"/>
      <c r="M1" s="215"/>
      <c r="N1" s="215"/>
      <c r="O1" s="215"/>
      <c r="P1" s="215"/>
      <c r="Q1" s="215"/>
      <c r="R1" s="215"/>
      <c r="S1" s="215"/>
      <c r="T1" s="215"/>
      <c r="U1" s="215"/>
      <c r="V1" s="215"/>
      <c r="W1" s="215"/>
      <c r="X1" s="215"/>
      <c r="Y1" s="215"/>
      <c r="Z1" s="215"/>
      <c r="AA1" s="215"/>
      <c r="AB1" s="215"/>
      <c r="AC1" s="215"/>
      <c r="AD1" s="215"/>
      <c r="AE1" s="215"/>
      <c r="AF1" s="216"/>
      <c r="AG1" s="194" t="s">
        <v>62</v>
      </c>
      <c r="AH1" s="195"/>
      <c r="AI1" s="196"/>
      <c r="AJ1" s="81"/>
      <c r="AK1" s="81"/>
      <c r="AL1" s="81"/>
      <c r="AM1" s="81"/>
      <c r="AN1" s="81"/>
      <c r="AO1" s="81"/>
      <c r="AP1" s="81"/>
      <c r="AQ1" s="81"/>
      <c r="AR1" s="81"/>
      <c r="AS1" s="81"/>
      <c r="AT1" s="81"/>
      <c r="AU1" s="81"/>
      <c r="AV1" s="81"/>
      <c r="AW1" s="81"/>
      <c r="AX1" s="81"/>
      <c r="AY1" s="81"/>
      <c r="AZ1" s="81"/>
      <c r="BA1" s="81"/>
      <c r="BB1" s="81"/>
      <c r="BC1" s="81"/>
      <c r="BD1" s="81"/>
      <c r="BE1" s="81"/>
      <c r="BF1" s="81"/>
      <c r="BG1" s="81"/>
      <c r="BH1" s="81"/>
    </row>
    <row r="2" spans="1:60" x14ac:dyDescent="0.25">
      <c r="A2" s="213"/>
      <c r="B2" s="213"/>
      <c r="C2" s="213"/>
      <c r="D2" s="217"/>
      <c r="E2" s="218"/>
      <c r="F2" s="218"/>
      <c r="G2" s="218"/>
      <c r="H2" s="218"/>
      <c r="I2" s="218"/>
      <c r="J2" s="218"/>
      <c r="K2" s="218"/>
      <c r="L2" s="218"/>
      <c r="M2" s="218"/>
      <c r="N2" s="218"/>
      <c r="O2" s="218"/>
      <c r="P2" s="218"/>
      <c r="Q2" s="218"/>
      <c r="R2" s="218"/>
      <c r="S2" s="218"/>
      <c r="T2" s="218"/>
      <c r="U2" s="218"/>
      <c r="V2" s="218"/>
      <c r="W2" s="218"/>
      <c r="X2" s="218"/>
      <c r="Y2" s="218"/>
      <c r="Z2" s="218"/>
      <c r="AA2" s="218"/>
      <c r="AB2" s="218"/>
      <c r="AC2" s="218"/>
      <c r="AD2" s="218"/>
      <c r="AE2" s="218"/>
      <c r="AF2" s="219"/>
      <c r="AG2" s="194" t="s">
        <v>63</v>
      </c>
      <c r="AH2" s="195"/>
      <c r="AI2" s="196"/>
      <c r="AJ2" s="81"/>
      <c r="AK2" s="81"/>
      <c r="AL2" s="81"/>
      <c r="AM2" s="81"/>
      <c r="AN2" s="81"/>
      <c r="AO2" s="81"/>
      <c r="AP2" s="81"/>
      <c r="AQ2" s="81"/>
      <c r="AR2" s="81"/>
      <c r="AS2" s="81"/>
      <c r="AT2" s="81"/>
      <c r="AU2" s="81"/>
      <c r="AV2" s="81"/>
      <c r="AW2" s="81"/>
      <c r="AX2" s="81"/>
      <c r="AY2" s="81"/>
      <c r="AZ2" s="81"/>
      <c r="BA2" s="81"/>
      <c r="BB2" s="81"/>
      <c r="BC2" s="81"/>
      <c r="BD2" s="81"/>
      <c r="BE2" s="81"/>
      <c r="BF2" s="81"/>
      <c r="BG2" s="81"/>
      <c r="BH2" s="81"/>
    </row>
    <row r="3" spans="1:60" x14ac:dyDescent="0.25">
      <c r="A3" s="213"/>
      <c r="B3" s="213"/>
      <c r="C3" s="213"/>
      <c r="D3" s="217"/>
      <c r="E3" s="218"/>
      <c r="F3" s="218"/>
      <c r="G3" s="218"/>
      <c r="H3" s="218"/>
      <c r="I3" s="218"/>
      <c r="J3" s="218"/>
      <c r="K3" s="218"/>
      <c r="L3" s="218"/>
      <c r="M3" s="218"/>
      <c r="N3" s="218"/>
      <c r="O3" s="218"/>
      <c r="P3" s="218"/>
      <c r="Q3" s="218"/>
      <c r="R3" s="218"/>
      <c r="S3" s="218"/>
      <c r="T3" s="218"/>
      <c r="U3" s="218"/>
      <c r="V3" s="218"/>
      <c r="W3" s="218"/>
      <c r="X3" s="218"/>
      <c r="Y3" s="218"/>
      <c r="Z3" s="218"/>
      <c r="AA3" s="218"/>
      <c r="AB3" s="218"/>
      <c r="AC3" s="218"/>
      <c r="AD3" s="218"/>
      <c r="AE3" s="218"/>
      <c r="AF3" s="219"/>
      <c r="AG3" s="194" t="s">
        <v>64</v>
      </c>
      <c r="AH3" s="195"/>
      <c r="AI3" s="196"/>
      <c r="AJ3" s="81"/>
      <c r="AK3" s="81"/>
      <c r="AL3" s="81"/>
      <c r="AM3" s="81"/>
      <c r="AN3" s="81"/>
      <c r="AO3" s="81"/>
      <c r="AP3" s="81"/>
      <c r="AQ3" s="81"/>
      <c r="AR3" s="81"/>
      <c r="AS3" s="81"/>
      <c r="AT3" s="81"/>
      <c r="AU3" s="81"/>
      <c r="AV3" s="81"/>
      <c r="AW3" s="81"/>
      <c r="AX3" s="81"/>
      <c r="AY3" s="81"/>
      <c r="AZ3" s="81"/>
      <c r="BA3" s="81"/>
      <c r="BB3" s="81"/>
      <c r="BC3" s="81"/>
      <c r="BD3" s="81"/>
      <c r="BE3" s="81"/>
      <c r="BF3" s="81"/>
      <c r="BG3" s="81"/>
      <c r="BH3" s="81"/>
    </row>
    <row r="4" spans="1:60" x14ac:dyDescent="0.25">
      <c r="A4" s="213"/>
      <c r="B4" s="213"/>
      <c r="C4" s="213"/>
      <c r="D4" s="220"/>
      <c r="E4" s="221"/>
      <c r="F4" s="221"/>
      <c r="G4" s="221"/>
      <c r="H4" s="221"/>
      <c r="I4" s="221"/>
      <c r="J4" s="221"/>
      <c r="K4" s="221"/>
      <c r="L4" s="221"/>
      <c r="M4" s="221"/>
      <c r="N4" s="221"/>
      <c r="O4" s="221"/>
      <c r="P4" s="221"/>
      <c r="Q4" s="221"/>
      <c r="R4" s="221"/>
      <c r="S4" s="221"/>
      <c r="T4" s="221"/>
      <c r="U4" s="221"/>
      <c r="V4" s="221"/>
      <c r="W4" s="221"/>
      <c r="X4" s="221"/>
      <c r="Y4" s="221"/>
      <c r="Z4" s="221"/>
      <c r="AA4" s="221"/>
      <c r="AB4" s="221"/>
      <c r="AC4" s="221"/>
      <c r="AD4" s="221"/>
      <c r="AE4" s="221"/>
      <c r="AF4" s="222"/>
      <c r="AG4" s="194" t="s">
        <v>65</v>
      </c>
      <c r="AH4" s="195"/>
      <c r="AI4" s="196"/>
      <c r="AJ4" s="81"/>
      <c r="AK4" s="81"/>
      <c r="AL4" s="81"/>
      <c r="AM4" s="81"/>
      <c r="AN4" s="81"/>
      <c r="AO4" s="81"/>
      <c r="AP4" s="81"/>
      <c r="AQ4" s="81"/>
      <c r="AR4" s="81"/>
      <c r="AS4" s="81"/>
      <c r="AT4" s="81"/>
      <c r="AU4" s="81"/>
      <c r="AV4" s="81"/>
      <c r="AW4" s="81"/>
      <c r="AX4" s="81"/>
      <c r="AY4" s="81"/>
      <c r="AZ4" s="81"/>
      <c r="BA4" s="81"/>
      <c r="BB4" s="81"/>
      <c r="BC4" s="81"/>
      <c r="BD4" s="81"/>
      <c r="BE4" s="81"/>
      <c r="BF4" s="81"/>
      <c r="BG4" s="81"/>
      <c r="BH4" s="81"/>
    </row>
    <row r="5" spans="1:60" x14ac:dyDescent="0.25">
      <c r="A5" s="83"/>
      <c r="B5" s="83"/>
      <c r="C5" s="83"/>
      <c r="D5" s="84"/>
      <c r="E5" s="83"/>
      <c r="F5" s="83"/>
      <c r="G5" s="81"/>
      <c r="H5" s="81"/>
      <c r="I5" s="85"/>
      <c r="J5" s="81"/>
      <c r="K5" s="81"/>
      <c r="L5" s="81"/>
      <c r="M5" s="81"/>
      <c r="N5" s="81"/>
      <c r="O5" s="81"/>
      <c r="P5" s="81"/>
      <c r="Q5" s="81"/>
      <c r="R5" s="81"/>
      <c r="S5" s="81"/>
      <c r="T5" s="81"/>
      <c r="U5" s="81"/>
      <c r="V5" s="81"/>
      <c r="W5" s="81"/>
      <c r="X5" s="81"/>
      <c r="Y5" s="81"/>
      <c r="Z5" s="81"/>
      <c r="AA5" s="81"/>
      <c r="AB5" s="81"/>
      <c r="AC5" s="81"/>
      <c r="AD5" s="81"/>
      <c r="AE5" s="81"/>
      <c r="AF5" s="81"/>
      <c r="AG5" s="81"/>
      <c r="AH5" s="81"/>
      <c r="AI5" s="81"/>
      <c r="AJ5" s="81"/>
      <c r="AK5" s="81"/>
      <c r="AL5" s="81"/>
      <c r="AM5" s="81"/>
      <c r="AN5" s="81"/>
      <c r="AO5" s="81"/>
      <c r="AP5" s="81"/>
      <c r="AQ5" s="81"/>
      <c r="AR5" s="81"/>
      <c r="AS5" s="81"/>
      <c r="AT5" s="81"/>
      <c r="AU5" s="81"/>
      <c r="AV5" s="81"/>
      <c r="AW5" s="81"/>
      <c r="AX5" s="81"/>
      <c r="AY5" s="81"/>
      <c r="AZ5" s="81"/>
      <c r="BA5" s="81"/>
      <c r="BB5" s="81"/>
      <c r="BC5" s="81"/>
      <c r="BD5" s="81"/>
      <c r="BE5" s="81"/>
      <c r="BF5" s="81"/>
      <c r="BG5" s="81"/>
      <c r="BH5" s="81"/>
    </row>
    <row r="6" spans="1:60" ht="15.6" x14ac:dyDescent="0.25">
      <c r="A6" s="229" t="s">
        <v>66</v>
      </c>
      <c r="B6" s="229"/>
      <c r="C6" s="230"/>
      <c r="D6" s="244" t="s">
        <v>7</v>
      </c>
      <c r="E6" s="245"/>
      <c r="F6" s="256" t="s">
        <v>8</v>
      </c>
      <c r="G6" s="256"/>
      <c r="H6" s="236" t="s">
        <v>67</v>
      </c>
      <c r="I6" s="237"/>
      <c r="J6" s="86"/>
      <c r="K6" s="86"/>
      <c r="L6" s="86"/>
      <c r="M6" s="86"/>
      <c r="N6" s="86"/>
      <c r="O6" s="86"/>
      <c r="P6" s="86"/>
      <c r="Q6" s="86"/>
      <c r="R6" s="81"/>
      <c r="S6" s="81"/>
      <c r="T6" s="81"/>
      <c r="U6" s="81"/>
      <c r="V6" s="81"/>
      <c r="W6" s="81"/>
      <c r="X6" s="81"/>
      <c r="Y6" s="81"/>
      <c r="Z6" s="81"/>
      <c r="AA6" s="81"/>
      <c r="AB6" s="81"/>
      <c r="AC6" s="81"/>
      <c r="AD6" s="81"/>
      <c r="AE6" s="81"/>
      <c r="AF6" s="81"/>
      <c r="AG6" s="81"/>
      <c r="AH6" s="81"/>
      <c r="AI6" s="81"/>
      <c r="AJ6" s="81"/>
      <c r="AK6" s="81"/>
      <c r="AL6" s="81"/>
      <c r="AM6" s="81"/>
      <c r="AN6" s="81"/>
      <c r="AO6" s="81"/>
      <c r="AP6" s="81"/>
      <c r="AQ6" s="81"/>
      <c r="AR6" s="81"/>
      <c r="AS6" s="81"/>
      <c r="AT6" s="81"/>
      <c r="AU6" s="81"/>
      <c r="AV6" s="81"/>
      <c r="AW6" s="81"/>
      <c r="AX6" s="81"/>
      <c r="AY6" s="81"/>
      <c r="AZ6" s="81"/>
      <c r="BA6" s="81"/>
      <c r="BB6" s="81"/>
      <c r="BC6" s="81"/>
      <c r="BD6" s="81"/>
      <c r="BE6" s="81"/>
      <c r="BF6" s="81"/>
      <c r="BG6" s="81"/>
      <c r="BH6" s="81"/>
    </row>
    <row r="7" spans="1:60" ht="15.6" x14ac:dyDescent="0.25">
      <c r="A7" s="231"/>
      <c r="B7" s="231"/>
      <c r="C7" s="232"/>
      <c r="D7" s="246"/>
      <c r="E7" s="247"/>
      <c r="F7" s="257" t="s">
        <v>10</v>
      </c>
      <c r="G7" s="257"/>
      <c r="H7" s="236" t="s">
        <v>68</v>
      </c>
      <c r="I7" s="237"/>
      <c r="J7" s="86"/>
      <c r="K7" s="86"/>
      <c r="L7" s="86"/>
      <c r="M7" s="86"/>
      <c r="N7" s="86"/>
      <c r="O7" s="86"/>
      <c r="P7" s="86"/>
      <c r="Q7" s="86"/>
      <c r="R7" s="81"/>
      <c r="S7" s="81"/>
      <c r="T7" s="81"/>
      <c r="U7" s="81"/>
      <c r="V7" s="81"/>
      <c r="W7" s="81"/>
      <c r="X7" s="81"/>
      <c r="Y7" s="81"/>
      <c r="Z7" s="81"/>
      <c r="AA7" s="81"/>
      <c r="AB7" s="81"/>
      <c r="AC7" s="81"/>
      <c r="AD7" s="81"/>
      <c r="AE7" s="81"/>
      <c r="AF7" s="81"/>
      <c r="AG7" s="81"/>
      <c r="AH7" s="81"/>
      <c r="AI7" s="81"/>
      <c r="AJ7" s="81"/>
      <c r="AK7" s="81"/>
      <c r="AL7" s="81"/>
      <c r="AM7" s="81"/>
      <c r="AN7" s="81"/>
      <c r="AO7" s="81"/>
      <c r="AP7" s="81"/>
      <c r="AQ7" s="81"/>
      <c r="AR7" s="81"/>
      <c r="AS7" s="81"/>
      <c r="AT7" s="81"/>
      <c r="AU7" s="81"/>
      <c r="AV7" s="81"/>
      <c r="AW7" s="81"/>
      <c r="AX7" s="81"/>
      <c r="AY7" s="81"/>
      <c r="AZ7" s="81"/>
      <c r="BA7" s="81"/>
      <c r="BB7" s="81"/>
      <c r="BC7" s="81"/>
      <c r="BD7" s="81"/>
      <c r="BE7" s="81"/>
      <c r="BF7" s="81"/>
      <c r="BG7" s="81"/>
      <c r="BH7" s="81"/>
    </row>
    <row r="8" spans="1:60" ht="27.6" customHeight="1" x14ac:dyDescent="0.25">
      <c r="A8" s="233" t="s">
        <v>69</v>
      </c>
      <c r="B8" s="234"/>
      <c r="C8" s="235"/>
      <c r="D8" s="258" t="s">
        <v>70</v>
      </c>
      <c r="E8" s="258"/>
      <c r="F8" s="258"/>
      <c r="G8" s="258"/>
      <c r="H8" s="258"/>
      <c r="I8" s="258"/>
      <c r="J8" s="86"/>
      <c r="K8" s="86"/>
      <c r="L8" s="86"/>
      <c r="M8" s="86"/>
      <c r="N8" s="86"/>
      <c r="O8" s="86"/>
      <c r="P8" s="86"/>
      <c r="Q8" s="86"/>
      <c r="R8" s="81"/>
      <c r="S8" s="81"/>
      <c r="T8" s="81"/>
      <c r="U8" s="81"/>
      <c r="V8" s="81"/>
      <c r="W8" s="81"/>
      <c r="X8" s="81"/>
      <c r="Y8" s="81"/>
      <c r="Z8" s="81"/>
      <c r="AA8" s="81"/>
      <c r="AB8" s="81"/>
      <c r="AC8" s="81"/>
      <c r="AD8" s="81"/>
      <c r="AE8" s="81"/>
      <c r="AF8" s="81"/>
      <c r="AG8" s="81"/>
      <c r="AH8" s="81"/>
      <c r="AI8" s="81"/>
      <c r="AJ8" s="81"/>
      <c r="AK8" s="81"/>
      <c r="AL8" s="81"/>
      <c r="AM8" s="81"/>
      <c r="AN8" s="81"/>
      <c r="AO8" s="81"/>
      <c r="AP8" s="81"/>
      <c r="AQ8" s="81"/>
      <c r="AR8" s="81"/>
      <c r="AS8" s="81"/>
      <c r="AT8" s="81"/>
      <c r="AU8" s="81"/>
      <c r="AV8" s="81"/>
      <c r="AW8" s="81"/>
      <c r="AX8" s="81"/>
      <c r="AY8" s="81"/>
      <c r="AZ8" s="81"/>
      <c r="BA8" s="81"/>
      <c r="BB8" s="81"/>
      <c r="BC8" s="81"/>
      <c r="BD8" s="81"/>
      <c r="BE8" s="81"/>
      <c r="BF8" s="81"/>
      <c r="BG8" s="81"/>
      <c r="BH8" s="81"/>
    </row>
    <row r="9" spans="1:60" ht="27.6" customHeight="1" x14ac:dyDescent="0.25">
      <c r="A9" s="233" t="s">
        <v>71</v>
      </c>
      <c r="B9" s="234"/>
      <c r="C9" s="235"/>
      <c r="D9" s="258" t="s">
        <v>72</v>
      </c>
      <c r="E9" s="258"/>
      <c r="F9" s="258"/>
      <c r="G9" s="258"/>
      <c r="H9" s="258"/>
      <c r="I9" s="258"/>
      <c r="J9" s="86"/>
      <c r="K9" s="86"/>
      <c r="L9" s="86"/>
      <c r="M9" s="86"/>
      <c r="N9" s="86"/>
      <c r="O9" s="86"/>
      <c r="P9" s="86"/>
      <c r="Q9" s="86"/>
      <c r="R9" s="81"/>
      <c r="S9" s="81"/>
      <c r="T9" s="81"/>
      <c r="U9" s="81"/>
      <c r="V9" s="81"/>
      <c r="W9" s="81"/>
      <c r="X9" s="81"/>
      <c r="Y9" s="81"/>
      <c r="Z9" s="81"/>
      <c r="AA9" s="81"/>
      <c r="AB9" s="81"/>
      <c r="AC9" s="81"/>
      <c r="AD9" s="81"/>
      <c r="AE9" s="81"/>
      <c r="AF9" s="81"/>
      <c r="AG9" s="81"/>
      <c r="AH9" s="81"/>
      <c r="AI9" s="81"/>
      <c r="AJ9" s="81"/>
      <c r="AK9" s="81"/>
      <c r="AL9" s="81"/>
      <c r="AM9" s="81"/>
      <c r="AN9" s="81"/>
      <c r="AO9" s="81"/>
      <c r="AP9" s="81"/>
      <c r="AQ9" s="81"/>
      <c r="AR9" s="81"/>
      <c r="AS9" s="81"/>
      <c r="AT9" s="81"/>
      <c r="AU9" s="81"/>
      <c r="AV9" s="81"/>
      <c r="AW9" s="81"/>
      <c r="AX9" s="81"/>
      <c r="AY9" s="81"/>
      <c r="AZ9" s="81"/>
      <c r="BA9" s="81"/>
      <c r="BB9" s="81"/>
      <c r="BC9" s="81"/>
      <c r="BD9" s="81"/>
      <c r="BE9" s="81"/>
      <c r="BF9" s="81"/>
      <c r="BG9" s="81"/>
      <c r="BH9" s="81"/>
    </row>
    <row r="10" spans="1:60" x14ac:dyDescent="0.25">
      <c r="A10" s="82"/>
      <c r="B10" s="82"/>
      <c r="C10" s="82"/>
      <c r="D10" s="88"/>
      <c r="E10" s="88"/>
      <c r="F10" s="88"/>
      <c r="G10" s="88"/>
      <c r="H10" s="88"/>
      <c r="I10" s="88"/>
      <c r="J10" s="86"/>
      <c r="K10" s="86"/>
      <c r="L10" s="86"/>
      <c r="M10" s="86"/>
      <c r="N10" s="86"/>
      <c r="O10" s="81"/>
      <c r="P10" s="81"/>
      <c r="Q10" s="81"/>
      <c r="R10" s="81"/>
      <c r="S10" s="81"/>
      <c r="T10" s="81"/>
      <c r="U10" s="81"/>
      <c r="V10" s="81"/>
      <c r="W10" s="81"/>
      <c r="X10" s="81"/>
      <c r="Y10" s="81"/>
      <c r="Z10" s="81"/>
      <c r="AA10" s="81"/>
      <c r="AB10" s="81"/>
      <c r="AC10" s="81"/>
      <c r="AD10" s="81"/>
      <c r="AE10" s="81"/>
      <c r="AF10" s="81"/>
      <c r="AG10" s="81"/>
      <c r="AH10" s="81"/>
      <c r="AI10" s="81"/>
      <c r="AJ10" s="81"/>
      <c r="AK10" s="81"/>
      <c r="AL10" s="81"/>
      <c r="AM10" s="81"/>
      <c r="AN10" s="81"/>
      <c r="AO10" s="81"/>
      <c r="AP10" s="81"/>
      <c r="AQ10" s="81"/>
      <c r="AR10" s="81"/>
      <c r="AS10" s="81"/>
      <c r="AT10" s="81"/>
      <c r="AU10" s="81"/>
      <c r="AV10" s="81"/>
      <c r="AW10" s="81"/>
      <c r="AX10" s="81"/>
      <c r="AY10" s="81"/>
      <c r="AZ10" s="81"/>
      <c r="BA10" s="81"/>
      <c r="BB10" s="81"/>
      <c r="BC10" s="81"/>
      <c r="BD10" s="81"/>
      <c r="BE10" s="81"/>
      <c r="BF10" s="81"/>
      <c r="BG10" s="81"/>
      <c r="BH10" s="81"/>
    </row>
    <row r="11" spans="1:60" ht="13.95" customHeight="1" x14ac:dyDescent="0.25">
      <c r="A11" s="211" t="s">
        <v>73</v>
      </c>
      <c r="B11" s="251"/>
      <c r="C11" s="251"/>
      <c r="D11" s="251"/>
      <c r="E11" s="251"/>
      <c r="F11" s="251"/>
      <c r="G11" s="251"/>
      <c r="H11" s="251"/>
      <c r="I11" s="212"/>
      <c r="J11" s="205" t="s">
        <v>74</v>
      </c>
      <c r="K11" s="205"/>
      <c r="L11" s="205"/>
      <c r="M11" s="205"/>
      <c r="N11" s="205"/>
      <c r="O11" s="205"/>
      <c r="P11" s="205"/>
      <c r="Q11" s="205"/>
      <c r="R11" s="205"/>
      <c r="S11" s="205"/>
      <c r="T11" s="205"/>
      <c r="U11" s="205"/>
      <c r="V11" s="205"/>
      <c r="W11" s="205"/>
      <c r="X11" s="205"/>
      <c r="Y11" s="205"/>
      <c r="Z11" s="205"/>
      <c r="AA11" s="205"/>
      <c r="AB11" s="205"/>
      <c r="AC11" s="205"/>
      <c r="AD11" s="205"/>
      <c r="AE11" s="205"/>
      <c r="AF11" s="205"/>
      <c r="AG11" s="205"/>
      <c r="AH11" s="205"/>
      <c r="AI11" s="211" t="s">
        <v>75</v>
      </c>
      <c r="AJ11" s="212"/>
      <c r="AK11" s="170" t="s">
        <v>370</v>
      </c>
      <c r="AL11" s="170" t="s">
        <v>389</v>
      </c>
      <c r="AM11" s="170" t="s">
        <v>390</v>
      </c>
      <c r="AN11" s="170" t="s">
        <v>389</v>
      </c>
      <c r="AO11" s="81"/>
      <c r="AP11" s="81"/>
      <c r="AQ11" s="81"/>
      <c r="AR11" s="81"/>
      <c r="AS11" s="81"/>
      <c r="AT11" s="81"/>
      <c r="AU11" s="81"/>
      <c r="AV11" s="81"/>
      <c r="AW11" s="81"/>
      <c r="AX11" s="81"/>
      <c r="AY11" s="81"/>
      <c r="AZ11" s="81"/>
      <c r="BA11" s="81"/>
      <c r="BB11" s="81"/>
      <c r="BC11" s="81"/>
      <c r="BD11" s="81"/>
      <c r="BE11" s="81"/>
      <c r="BF11" s="81"/>
      <c r="BG11" s="81"/>
      <c r="BH11" s="81"/>
    </row>
    <row r="12" spans="1:60" x14ac:dyDescent="0.25">
      <c r="A12" s="223" t="s">
        <v>76</v>
      </c>
      <c r="B12" s="224" t="s">
        <v>77</v>
      </c>
      <c r="C12" s="224" t="s">
        <v>78</v>
      </c>
      <c r="D12" s="206" t="s">
        <v>79</v>
      </c>
      <c r="E12" s="206" t="s">
        <v>80</v>
      </c>
      <c r="F12" s="206" t="s">
        <v>81</v>
      </c>
      <c r="G12" s="206" t="s">
        <v>82</v>
      </c>
      <c r="H12" s="206" t="s">
        <v>83</v>
      </c>
      <c r="I12" s="206" t="s">
        <v>84</v>
      </c>
      <c r="J12" s="205" t="s">
        <v>85</v>
      </c>
      <c r="K12" s="205"/>
      <c r="L12" s="205"/>
      <c r="M12" s="205"/>
      <c r="N12" s="205"/>
      <c r="O12" s="228" t="s">
        <v>86</v>
      </c>
      <c r="P12" s="228"/>
      <c r="Q12" s="228"/>
      <c r="R12" s="228"/>
      <c r="S12" s="228"/>
      <c r="T12" s="228"/>
      <c r="U12" s="228"/>
      <c r="V12" s="228"/>
      <c r="W12" s="228"/>
      <c r="X12" s="228"/>
      <c r="Y12" s="90"/>
      <c r="Z12" s="90"/>
      <c r="AA12" s="90"/>
      <c r="AB12" s="90"/>
      <c r="AC12" s="90"/>
      <c r="AD12" s="238" t="s">
        <v>87</v>
      </c>
      <c r="AE12" s="238"/>
      <c r="AF12" s="238"/>
      <c r="AG12" s="238"/>
      <c r="AH12" s="238"/>
      <c r="AI12" s="199" t="s">
        <v>88</v>
      </c>
      <c r="AJ12" s="91" t="s">
        <v>89</v>
      </c>
      <c r="AK12" s="171"/>
      <c r="AL12" s="171"/>
      <c r="AM12" s="171"/>
      <c r="AN12" s="171"/>
      <c r="AO12" s="81"/>
      <c r="AP12" s="81"/>
      <c r="AQ12" s="81"/>
      <c r="AR12" s="81"/>
      <c r="AS12" s="81"/>
      <c r="AT12" s="81"/>
      <c r="AU12" s="81"/>
      <c r="AV12" s="81"/>
      <c r="AW12" s="81"/>
      <c r="AX12" s="81"/>
      <c r="AY12" s="81"/>
      <c r="AZ12" s="81"/>
      <c r="BA12" s="81"/>
      <c r="BB12" s="81"/>
      <c r="BC12" s="81"/>
      <c r="BD12" s="81"/>
      <c r="BE12" s="81"/>
      <c r="BF12" s="81"/>
      <c r="BG12" s="81"/>
      <c r="BH12" s="81"/>
    </row>
    <row r="13" spans="1:60" x14ac:dyDescent="0.25">
      <c r="A13" s="223"/>
      <c r="B13" s="224"/>
      <c r="C13" s="224"/>
      <c r="D13" s="225"/>
      <c r="E13" s="225"/>
      <c r="F13" s="225"/>
      <c r="G13" s="226"/>
      <c r="H13" s="225"/>
      <c r="I13" s="225"/>
      <c r="J13" s="184" t="s">
        <v>90</v>
      </c>
      <c r="K13" s="184" t="s">
        <v>91</v>
      </c>
      <c r="L13" s="184" t="s">
        <v>92</v>
      </c>
      <c r="M13" s="184" t="s">
        <v>91</v>
      </c>
      <c r="N13" s="184" t="s">
        <v>93</v>
      </c>
      <c r="O13" s="192" t="s">
        <v>94</v>
      </c>
      <c r="P13" s="206" t="s">
        <v>95</v>
      </c>
      <c r="Q13" s="206" t="s">
        <v>96</v>
      </c>
      <c r="R13" s="208" t="s">
        <v>97</v>
      </c>
      <c r="S13" s="209"/>
      <c r="T13" s="209"/>
      <c r="U13" s="209"/>
      <c r="V13" s="209"/>
      <c r="W13" s="209"/>
      <c r="X13" s="210"/>
      <c r="Y13" s="192" t="s">
        <v>98</v>
      </c>
      <c r="Z13" s="192" t="s">
        <v>99</v>
      </c>
      <c r="AA13" s="192" t="s">
        <v>91</v>
      </c>
      <c r="AB13" s="192" t="s">
        <v>100</v>
      </c>
      <c r="AC13" s="192" t="s">
        <v>91</v>
      </c>
      <c r="AD13" s="192" t="s">
        <v>101</v>
      </c>
      <c r="AE13" s="192" t="s">
        <v>91</v>
      </c>
      <c r="AF13" s="192" t="s">
        <v>102</v>
      </c>
      <c r="AG13" s="192" t="s">
        <v>91</v>
      </c>
      <c r="AH13" s="192" t="s">
        <v>103</v>
      </c>
      <c r="AI13" s="199"/>
      <c r="AJ13" s="200" t="s">
        <v>104</v>
      </c>
      <c r="AK13" s="171"/>
      <c r="AL13" s="171"/>
      <c r="AM13" s="171"/>
      <c r="AN13" s="171"/>
      <c r="AO13" s="81"/>
      <c r="AP13" s="81"/>
      <c r="AQ13" s="81"/>
      <c r="AR13" s="81"/>
      <c r="AS13" s="81"/>
      <c r="AT13" s="81"/>
      <c r="AU13" s="81"/>
      <c r="AV13" s="81"/>
      <c r="AW13" s="81"/>
      <c r="AX13" s="81"/>
      <c r="AY13" s="81"/>
      <c r="AZ13" s="81"/>
      <c r="BA13" s="81"/>
      <c r="BB13" s="81"/>
      <c r="BC13" s="81"/>
      <c r="BD13" s="81"/>
      <c r="BE13" s="81"/>
      <c r="BF13" s="81"/>
      <c r="BG13" s="81"/>
      <c r="BH13" s="81"/>
    </row>
    <row r="14" spans="1:60" s="93" customFormat="1" ht="72.75" customHeight="1" x14ac:dyDescent="0.3">
      <c r="A14" s="223"/>
      <c r="B14" s="224"/>
      <c r="C14" s="224"/>
      <c r="D14" s="207"/>
      <c r="E14" s="207"/>
      <c r="F14" s="207"/>
      <c r="G14" s="227"/>
      <c r="H14" s="207"/>
      <c r="I14" s="207"/>
      <c r="J14" s="185"/>
      <c r="K14" s="185"/>
      <c r="L14" s="185"/>
      <c r="M14" s="185"/>
      <c r="N14" s="185"/>
      <c r="O14" s="193"/>
      <c r="P14" s="207"/>
      <c r="Q14" s="207"/>
      <c r="R14" s="89" t="s">
        <v>105</v>
      </c>
      <c r="S14" s="89" t="s">
        <v>106</v>
      </c>
      <c r="T14" s="89" t="s">
        <v>107</v>
      </c>
      <c r="U14" s="89" t="s">
        <v>108</v>
      </c>
      <c r="V14" s="89" t="s">
        <v>109</v>
      </c>
      <c r="W14" s="89" t="s">
        <v>110</v>
      </c>
      <c r="X14" s="87" t="s">
        <v>111</v>
      </c>
      <c r="Y14" s="193"/>
      <c r="Z14" s="193"/>
      <c r="AA14" s="193"/>
      <c r="AB14" s="193"/>
      <c r="AC14" s="193"/>
      <c r="AD14" s="193"/>
      <c r="AE14" s="193"/>
      <c r="AF14" s="193"/>
      <c r="AG14" s="193"/>
      <c r="AH14" s="193"/>
      <c r="AI14" s="199"/>
      <c r="AJ14" s="201"/>
      <c r="AK14" s="172"/>
      <c r="AL14" s="172"/>
      <c r="AM14" s="172"/>
      <c r="AN14" s="172"/>
      <c r="AO14" s="92"/>
      <c r="AP14" s="92"/>
      <c r="AQ14" s="92"/>
      <c r="AR14" s="92"/>
      <c r="AS14" s="92"/>
      <c r="AT14" s="92"/>
      <c r="AU14" s="92"/>
      <c r="AV14" s="92"/>
      <c r="AW14" s="92"/>
      <c r="AX14" s="92"/>
      <c r="AY14" s="92"/>
      <c r="AZ14" s="92"/>
      <c r="BA14" s="92"/>
      <c r="BB14" s="92"/>
      <c r="BC14" s="92"/>
      <c r="BD14" s="92"/>
      <c r="BE14" s="92"/>
      <c r="BF14" s="92"/>
      <c r="BG14" s="92"/>
      <c r="BH14" s="92"/>
    </row>
    <row r="15" spans="1:60" s="108" customFormat="1" ht="82.95" customHeight="1" x14ac:dyDescent="0.3">
      <c r="A15" s="249" t="s">
        <v>112</v>
      </c>
      <c r="B15" s="202" t="s">
        <v>113</v>
      </c>
      <c r="C15" s="202" t="s">
        <v>114</v>
      </c>
      <c r="D15" s="202" t="s">
        <v>115</v>
      </c>
      <c r="E15" s="202" t="s">
        <v>116</v>
      </c>
      <c r="F15" s="202" t="s">
        <v>117</v>
      </c>
      <c r="G15" s="202" t="s">
        <v>118</v>
      </c>
      <c r="H15" s="202" t="s">
        <v>119</v>
      </c>
      <c r="I15" s="242" t="s">
        <v>120</v>
      </c>
      <c r="J15" s="186" t="s">
        <v>121</v>
      </c>
      <c r="K15" s="190">
        <f>IF(J15="","",IF(J15="Muy Baja",0.2,IF(J15="Baja",0.4,IF(J15="Media",0.6,IF(J15="Alta",0.8,IF(J15="Muy Alta",1,))))))</f>
        <v>1</v>
      </c>
      <c r="L15" s="186" t="s">
        <v>122</v>
      </c>
      <c r="M15" s="190">
        <f>IF(L15="","",IF(L15="Leve",0.2,IF(L15="Menor",0.4,IF(L15="Moderado",0.6,IF(L15="Mayor",0.8,IF(L15="Catastrófico",1,))))))</f>
        <v>1</v>
      </c>
      <c r="N15" s="191" t="str">
        <f>IF(OR(AND(J15="Muy Baja",L15="Leve"),AND(J15="Muy Baja",L15="Menor"),AND(J15="Baja",L15="Leve")),"Bajo",IF(OR(AND(J15="Muy Baja",L15="Moderado"),AND(J15="Baja",L15="Menor"),AND(J15="Baja",L15="Moderado"),AND(J15="Media",L15="Leve"),AND(J15="Media",L15="Menor"),AND(J15="Media",L15="Moderado"),AND(J15="Alta",L15="Leve"),AND(J15="Alta",L15="Menor")),"Moderado",IF(OR(AND(J15="Muy Baja",L15="Mayor"),AND(J15="Baja",L15="Mayor"),AND(J15="Media",L15="Mayor"),AND(J15="Alta",L15="Moderado"),AND(J15="Alta",L15="Mayor"),AND(J15="Muy Alta",L15="Leve"),AND(J15="Muy Alta",L15="Menor"),AND(J15="Muy Alta",L15="Moderado"),AND(J15="Muy Alta",L15="Mayor")),"Alto",IF(OR(AND(J15="Muy Baja",L15="Catastrófico"),AND(J15="Baja",L15="Catastrófico"),AND(J15="Media",L15="Catastrófico"),AND(J15="Alta",L15="Catastrófico"),AND(J15="Muy Alta",L15="Catastrófico")),"Extremo",""))))</f>
        <v>Extremo</v>
      </c>
      <c r="O15" s="99">
        <v>0</v>
      </c>
      <c r="P15" s="100" t="s">
        <v>123</v>
      </c>
      <c r="Q15" s="99" t="str">
        <f>IF(OR(R15="Preventivo",R15="Detectivo"),"Probabilidad",IF(R15="Correctivo","Impacto",""))</f>
        <v>Impacto</v>
      </c>
      <c r="R15" s="94" t="s">
        <v>124</v>
      </c>
      <c r="S15" s="94" t="s">
        <v>125</v>
      </c>
      <c r="T15" s="101" t="str">
        <f>IF(AND(R15="Preventivo",S15="Automático"),"50%",IF(AND(R15="Preventivo",S15="Manual"),"40%",IF(AND(R15="Detectivo",S15="Automático"),"40%",IF(AND(R15="Detectivo",S15="Manual"),"30%",IF(AND(R15="Correctivo",S15="Automático"),"35%",IF(AND(R15="Correctivo",S15="Manual"),"25%",""))))))</f>
        <v>25%</v>
      </c>
      <c r="U15" s="94" t="s">
        <v>126</v>
      </c>
      <c r="V15" s="94" t="s">
        <v>127</v>
      </c>
      <c r="W15" s="94" t="s">
        <v>128</v>
      </c>
      <c r="X15" s="102" t="s">
        <v>129</v>
      </c>
      <c r="Y15" s="103">
        <f>IFERROR(IF(Q15="Probabilidad",(K15-(+K15*T15)),IF(Q15="Impacto",K15,"")),"")</f>
        <v>1</v>
      </c>
      <c r="Z15" s="104" t="str">
        <f t="shared" ref="Z15:Z19" si="0">IFERROR(IF(Y15="","",IF(Y15&lt;=0.2,"Muy Baja",IF(Y15&lt;=0.4,"Baja",IF(Y15&lt;=0.6,"Media",IF(Y15&lt;=0.8,"Alta","Muy Alta"))))),"")</f>
        <v>Muy Alta</v>
      </c>
      <c r="AA15" s="101">
        <f>+Y15</f>
        <v>1</v>
      </c>
      <c r="AB15" s="104" t="str">
        <f>IFERROR(IF(AC15="","",IF(AC15&lt;=0.2,"Leve",IF(AC15&lt;=0.4,"Menor",IF(AC15&lt;=0.6,"Moderado",IF(AC15&lt;=0.8,"Mayor","Catastrófico"))))),"")</f>
        <v>Mayor</v>
      </c>
      <c r="AC15" s="101">
        <f>IFERROR(IF(Q15="Impacto",(M15-(+M15*T15)),IF(Q15="Probabilidad",M15,"")),"")</f>
        <v>0.75</v>
      </c>
      <c r="AD15" s="186" t="str">
        <f>IFERROR(IF(AE15=0,"",IF(AND(AE15&gt;0,AE15&lt;=0.2),"Muy Baja",IF(AE15&lt;=0.4,"Baja",IF(AE15&lt;=0.6,"Media",IF(AE15&lt;=0.8,"Alta","Muy Alta"))))),"")</f>
        <v>Muy Baja</v>
      </c>
      <c r="AE15" s="188">
        <f>MIN(Y15:Y27)</f>
        <v>9.7199999999999995E-3</v>
      </c>
      <c r="AF15" s="186" t="str">
        <f>IFERROR(IF(AG15=0,"",IF(AND(AG15&gt;0,AG15&lt;=0.2),"Leve",IF(AG15&lt;=0.4,"Menor",IF(AG15&lt;=0.6,"Moderado",IF(AG15&lt;=0.8,"Mayor","Catastrófico"))))),"")</f>
        <v>Menor</v>
      </c>
      <c r="AG15" s="188">
        <f>MIN(AC15:AC27)</f>
        <v>0.31640625</v>
      </c>
      <c r="AH15" s="181" t="str">
        <f>IFERROR(IF(OR(AND(AD15="Muy Baja",AF15="Leve"),AND(AD15="Muy Baja",AF15="Menor"),AND(AD15="Baja",AF15="Leve")),"Bajo",IF(OR(AND(AD15="Muy Baja",AF15="Moderado"),AND(AD15="Baja",AF15="Menor"),AND(AD15="Baja",AF15="Moderado"),AND(AD15="Media",AF15="Leve"),AND(AD15="Media",AF15="Menor"),AND(AD15="Media",AF15="Moderado"),AND(AD15="Alta",AF15="Leve"),AND(AD15="Alta",AF15="Menor")),"Moderado",IF(OR(AND(AD15="Muy Baja",AF15="Mayor"),AND(AD15="Baja",AF15="Mayor"),AND(AD15="Media",AF15="Mayor"),AND(AD15="Alta",AF15="Moderado"),AND(AD15="Alta",AF15="Mayor"),AND(AD15="Muy Alta",AF15="Leve"),AND(AD15="Muy Alta",AF15="Menor"),AND(AD15="Muy Alta",AF15="Moderado"),AND(AD15="Muy Alta",AF15="Mayor")),"Alto",IF(OR(AND(AD15="Muy Baja",AF15="Catastrófico"),AND(AD15="Baja",AF15="Catastrófico"),AND(AD15="Media",AF15="Catastrófico"),AND(AD15="Alta",AF15="Catastrófico"),AND(AD15="Muy Alta",AF15="Catastrófico")),"Extremo","")))),"")</f>
        <v>Bajo</v>
      </c>
      <c r="AI15" s="197" t="s">
        <v>130</v>
      </c>
      <c r="AJ15" s="202" t="s">
        <v>131</v>
      </c>
      <c r="AK15" s="173" t="s">
        <v>371</v>
      </c>
      <c r="AL15" s="175" t="s">
        <v>384</v>
      </c>
      <c r="AM15" s="173" t="s">
        <v>391</v>
      </c>
      <c r="AN15" s="175" t="s">
        <v>392</v>
      </c>
      <c r="AO15" s="107"/>
      <c r="AP15" s="107"/>
      <c r="AQ15" s="107"/>
      <c r="AR15" s="107"/>
      <c r="AS15" s="107"/>
      <c r="AT15" s="107"/>
      <c r="AU15" s="107"/>
      <c r="AV15" s="107"/>
      <c r="AW15" s="107"/>
      <c r="AX15" s="107"/>
      <c r="AY15" s="107"/>
      <c r="AZ15" s="107"/>
      <c r="BA15" s="107"/>
      <c r="BB15" s="107"/>
      <c r="BC15" s="107"/>
      <c r="BD15" s="107"/>
      <c r="BE15" s="107"/>
      <c r="BF15" s="107"/>
      <c r="BG15" s="107"/>
      <c r="BH15" s="107"/>
    </row>
    <row r="16" spans="1:60" ht="67.2" x14ac:dyDescent="0.25">
      <c r="A16" s="249"/>
      <c r="B16" s="203"/>
      <c r="C16" s="203"/>
      <c r="D16" s="203"/>
      <c r="E16" s="203"/>
      <c r="F16" s="203"/>
      <c r="G16" s="203"/>
      <c r="H16" s="203"/>
      <c r="I16" s="243"/>
      <c r="J16" s="187"/>
      <c r="K16" s="190"/>
      <c r="L16" s="187"/>
      <c r="M16" s="190"/>
      <c r="N16" s="191"/>
      <c r="O16" s="99" t="s">
        <v>132</v>
      </c>
      <c r="P16" s="100" t="s">
        <v>133</v>
      </c>
      <c r="Q16" s="99" t="str">
        <f>IF(OR(R16="Preventivo",R16="Detectivo"),"Probabilidad",IF(R16="Correctivo","Impacto",""))</f>
        <v>Probabilidad</v>
      </c>
      <c r="R16" s="94" t="s">
        <v>134</v>
      </c>
      <c r="S16" s="94" t="s">
        <v>125</v>
      </c>
      <c r="T16" s="101" t="str">
        <f t="shared" ref="T16:T27" si="1">IF(AND(R16="Preventivo",S16="Automático"),"50%",IF(AND(R16="Preventivo",S16="Manual"),"40%",IF(AND(R16="Detectivo",S16="Automático"),"40%",IF(AND(R16="Detectivo",S16="Manual"),"30%",IF(AND(R16="Correctivo",S16="Automático"),"35%",IF(AND(R16="Correctivo",S16="Manual"),"25%",""))))))</f>
        <v>40%</v>
      </c>
      <c r="U16" s="94" t="s">
        <v>135</v>
      </c>
      <c r="V16" s="94" t="s">
        <v>127</v>
      </c>
      <c r="W16" s="94" t="s">
        <v>128</v>
      </c>
      <c r="X16" s="109" t="s">
        <v>136</v>
      </c>
      <c r="Y16" s="103">
        <f>IFERROR(IF(AND(Q15="Probabilidad",Q16="Probabilidad"),(AA15-(+AA15*T16)),IF(Q16="Probabilidad",(K15-(+K15*T16)),IF(Q16="Impacto",AA15,""))),"")</f>
        <v>0.6</v>
      </c>
      <c r="Z16" s="104" t="str">
        <f t="shared" si="0"/>
        <v>Media</v>
      </c>
      <c r="AA16" s="101">
        <f t="shared" ref="AA16:AA19" si="2">+Y16</f>
        <v>0.6</v>
      </c>
      <c r="AB16" s="104" t="str">
        <f t="shared" ref="AB16:AB19" si="3">IFERROR(IF(AC16="","",IF(AC16&lt;=0.2,"Leve",IF(AC16&lt;=0.4,"Menor",IF(AC16&lt;=0.6,"Moderado",IF(AC16&lt;=0.8,"Mayor","Catastrófico"))))),"")</f>
        <v>Mayor</v>
      </c>
      <c r="AC16" s="101">
        <f>IFERROR(IF(AND(Q15="Impacto",Q16="Impacto"),(AC15-(+AC15*T16)),IF(Q16="Impacto",($M$15-(+$M$15*T16)),IF(Q16="Probabilidad",AC15,""))),"")</f>
        <v>0.75</v>
      </c>
      <c r="AD16" s="187"/>
      <c r="AE16" s="189"/>
      <c r="AF16" s="187"/>
      <c r="AG16" s="189"/>
      <c r="AH16" s="182"/>
      <c r="AI16" s="198"/>
      <c r="AJ16" s="203"/>
      <c r="AK16" s="174"/>
      <c r="AL16" s="176"/>
      <c r="AM16" s="174"/>
      <c r="AN16" s="176"/>
      <c r="AO16" s="81"/>
      <c r="AP16" s="81"/>
      <c r="AQ16" s="81"/>
      <c r="AR16" s="81"/>
      <c r="AS16" s="81"/>
      <c r="AT16" s="81"/>
      <c r="AU16" s="81"/>
      <c r="AV16" s="81"/>
      <c r="AW16" s="81"/>
      <c r="AX16" s="81"/>
      <c r="AY16" s="81"/>
      <c r="AZ16" s="81"/>
      <c r="BA16" s="81"/>
      <c r="BB16" s="81"/>
      <c r="BC16" s="81"/>
      <c r="BD16" s="81"/>
      <c r="BE16" s="81"/>
      <c r="BF16" s="81"/>
      <c r="BG16" s="81"/>
      <c r="BH16" s="81"/>
    </row>
    <row r="17" spans="1:60" ht="67.2" x14ac:dyDescent="0.25">
      <c r="A17" s="249"/>
      <c r="B17" s="203"/>
      <c r="C17" s="203"/>
      <c r="D17" s="203"/>
      <c r="E17" s="203"/>
      <c r="F17" s="203"/>
      <c r="G17" s="203"/>
      <c r="H17" s="203"/>
      <c r="I17" s="243"/>
      <c r="J17" s="187"/>
      <c r="K17" s="190"/>
      <c r="L17" s="187"/>
      <c r="M17" s="190"/>
      <c r="N17" s="191"/>
      <c r="O17" s="99" t="s">
        <v>137</v>
      </c>
      <c r="P17" s="109" t="s">
        <v>138</v>
      </c>
      <c r="Q17" s="99" t="str">
        <f>IF(OR(R17="Preventivo",R17="Detectivo"),"Probabilidad",IF(R17="Correctivo","Impacto",""))</f>
        <v>Probabilidad</v>
      </c>
      <c r="R17" s="94" t="s">
        <v>134</v>
      </c>
      <c r="S17" s="94" t="s">
        <v>139</v>
      </c>
      <c r="T17" s="101" t="str">
        <f t="shared" si="1"/>
        <v>50%</v>
      </c>
      <c r="U17" s="94" t="s">
        <v>135</v>
      </c>
      <c r="V17" s="94" t="s">
        <v>140</v>
      </c>
      <c r="W17" s="94" t="s">
        <v>128</v>
      </c>
      <c r="X17" s="109" t="s">
        <v>141</v>
      </c>
      <c r="Y17" s="103">
        <f>IFERROR(IF(AND(Q16="Probabilidad",Q17="Probabilidad"),(AA16-(+AA16*T17)),IF(AND(Q16="Impacto",Q17="Probabilidad"),(AA15-(+AA15*T17)),IF(Q17="Impacto",AA16,""))),"")</f>
        <v>0.3</v>
      </c>
      <c r="Z17" s="104" t="str">
        <f t="shared" si="0"/>
        <v>Baja</v>
      </c>
      <c r="AA17" s="101">
        <f t="shared" si="2"/>
        <v>0.3</v>
      </c>
      <c r="AB17" s="104" t="str">
        <f t="shared" si="3"/>
        <v>Mayor</v>
      </c>
      <c r="AC17" s="101">
        <f>IFERROR(IF(AND(Q16="Impacto",Q17="Impacto"),(AC16-(+AC16*T17)),IF(AND(Q16="Probabilidad",Q17="Impacto"),(AC15-(+AC15*T17)),IF(Q17="Probabilidad",AC16,""))),"")</f>
        <v>0.75</v>
      </c>
      <c r="AD17" s="187"/>
      <c r="AE17" s="189"/>
      <c r="AF17" s="187"/>
      <c r="AG17" s="189"/>
      <c r="AH17" s="182"/>
      <c r="AI17" s="198"/>
      <c r="AJ17" s="203"/>
      <c r="AK17" s="174"/>
      <c r="AL17" s="176"/>
      <c r="AM17" s="174"/>
      <c r="AN17" s="176"/>
      <c r="AO17" s="81"/>
      <c r="AP17" s="81"/>
      <c r="AQ17" s="81"/>
      <c r="AR17" s="81"/>
      <c r="AS17" s="81"/>
      <c r="AT17" s="81"/>
      <c r="AU17" s="81"/>
      <c r="AV17" s="81"/>
      <c r="AW17" s="81"/>
      <c r="AX17" s="81"/>
      <c r="AY17" s="81"/>
      <c r="AZ17" s="81"/>
      <c r="BA17" s="81"/>
      <c r="BB17" s="81"/>
      <c r="BC17" s="81"/>
      <c r="BD17" s="81"/>
      <c r="BE17" s="81"/>
      <c r="BF17" s="81"/>
      <c r="BG17" s="81"/>
      <c r="BH17" s="81"/>
    </row>
    <row r="18" spans="1:60" ht="67.2" x14ac:dyDescent="0.25">
      <c r="A18" s="249"/>
      <c r="B18" s="203"/>
      <c r="C18" s="203"/>
      <c r="D18" s="203"/>
      <c r="E18" s="203"/>
      <c r="F18" s="203"/>
      <c r="G18" s="203"/>
      <c r="H18" s="203"/>
      <c r="I18" s="243"/>
      <c r="J18" s="187"/>
      <c r="K18" s="190"/>
      <c r="L18" s="187"/>
      <c r="M18" s="190"/>
      <c r="N18" s="191"/>
      <c r="O18" s="99" t="s">
        <v>142</v>
      </c>
      <c r="P18" s="109" t="s">
        <v>143</v>
      </c>
      <c r="Q18" s="99" t="str">
        <f t="shared" ref="Q18:Q27" si="4">IF(OR(R18="Preventivo",R18="Detectivo"),"Probabilidad",IF(R18="Correctivo","Impacto",""))</f>
        <v>Probabilidad</v>
      </c>
      <c r="R18" s="94" t="s">
        <v>134</v>
      </c>
      <c r="S18" s="94" t="s">
        <v>139</v>
      </c>
      <c r="T18" s="101" t="str">
        <f t="shared" si="1"/>
        <v>50%</v>
      </c>
      <c r="U18" s="94" t="s">
        <v>135</v>
      </c>
      <c r="V18" s="94" t="s">
        <v>140</v>
      </c>
      <c r="W18" s="94" t="s">
        <v>128</v>
      </c>
      <c r="X18" s="109" t="s">
        <v>141</v>
      </c>
      <c r="Y18" s="103">
        <f>IFERROR(IF(AND(Q17="Probabilidad",Q18="Probabilidad"),(AA17-(+AA17*T18)),IF(AND(Q17="Impacto",Q18="Probabilidad"),(AA16-(+AA16*T18)),IF(Q18="Impacto",AA17,""))),"")</f>
        <v>0.15</v>
      </c>
      <c r="Z18" s="104" t="str">
        <f t="shared" si="0"/>
        <v>Muy Baja</v>
      </c>
      <c r="AA18" s="101">
        <f t="shared" si="2"/>
        <v>0.15</v>
      </c>
      <c r="AB18" s="104" t="str">
        <f t="shared" si="3"/>
        <v>Mayor</v>
      </c>
      <c r="AC18" s="101">
        <f>IFERROR(IF(AND(Q17="Impacto",Q18="Impacto"),(AC17-(+AC17*T18)),IF(AND(Q17="Probabilidad",Q18="Impacto"),(AC16-(+AC16*T18)),IF(Q18="Probabilidad",AC17,""))),"")</f>
        <v>0.75</v>
      </c>
      <c r="AD18" s="187"/>
      <c r="AE18" s="189"/>
      <c r="AF18" s="187"/>
      <c r="AG18" s="189"/>
      <c r="AH18" s="182"/>
      <c r="AI18" s="198"/>
      <c r="AJ18" s="203"/>
      <c r="AK18" s="174"/>
      <c r="AL18" s="176"/>
      <c r="AM18" s="174"/>
      <c r="AN18" s="176"/>
      <c r="AO18" s="81"/>
      <c r="AP18" s="81"/>
      <c r="AQ18" s="81"/>
      <c r="AR18" s="81"/>
      <c r="AS18" s="81"/>
      <c r="AT18" s="81"/>
      <c r="AU18" s="81"/>
      <c r="AV18" s="81"/>
      <c r="AW18" s="81"/>
      <c r="AX18" s="81"/>
      <c r="AY18" s="81"/>
      <c r="AZ18" s="81"/>
      <c r="BA18" s="81"/>
      <c r="BB18" s="81"/>
      <c r="BC18" s="81"/>
      <c r="BD18" s="81"/>
      <c r="BE18" s="81"/>
      <c r="BF18" s="81"/>
      <c r="BG18" s="81"/>
      <c r="BH18" s="81"/>
    </row>
    <row r="19" spans="1:60" ht="73.5" customHeight="1" x14ac:dyDescent="0.25">
      <c r="A19" s="249"/>
      <c r="B19" s="203"/>
      <c r="C19" s="203"/>
      <c r="D19" s="203"/>
      <c r="E19" s="203"/>
      <c r="F19" s="203"/>
      <c r="G19" s="203"/>
      <c r="H19" s="204"/>
      <c r="I19" s="243"/>
      <c r="J19" s="187"/>
      <c r="K19" s="190"/>
      <c r="L19" s="187"/>
      <c r="M19" s="190"/>
      <c r="N19" s="191"/>
      <c r="O19" s="99" t="s">
        <v>144</v>
      </c>
      <c r="P19" s="109" t="s">
        <v>145</v>
      </c>
      <c r="Q19" s="99" t="str">
        <f t="shared" si="4"/>
        <v>Probabilidad</v>
      </c>
      <c r="R19" s="94" t="s">
        <v>134</v>
      </c>
      <c r="S19" s="94" t="s">
        <v>139</v>
      </c>
      <c r="T19" s="101" t="str">
        <f t="shared" si="1"/>
        <v>50%</v>
      </c>
      <c r="U19" s="94" t="s">
        <v>135</v>
      </c>
      <c r="V19" s="94" t="s">
        <v>140</v>
      </c>
      <c r="W19" s="94" t="s">
        <v>128</v>
      </c>
      <c r="X19" s="109" t="s">
        <v>146</v>
      </c>
      <c r="Y19" s="103">
        <f>IFERROR(IF(AND(Q18="Probabilidad",Q19="Probabilidad"),(AA18-(+AA18*T19)),IF(AND(Q18="Impacto",Q19="Probabilidad"),(AA17-(+AA17*T19)),IF(Q19="Impacto",AA18,""))),"")</f>
        <v>7.4999999999999997E-2</v>
      </c>
      <c r="Z19" s="104" t="str">
        <f t="shared" si="0"/>
        <v>Muy Baja</v>
      </c>
      <c r="AA19" s="101">
        <f t="shared" si="2"/>
        <v>7.4999999999999997E-2</v>
      </c>
      <c r="AB19" s="104" t="str">
        <f t="shared" si="3"/>
        <v>Mayor</v>
      </c>
      <c r="AC19" s="101">
        <f>IFERROR(IF(AND(Q18="Impacto",Q19="Impacto"),(AC18-(+AC18*T19)),IF(AND(Q18="Probabilidad",Q19="Impacto"),(AC17-(+AC17*T19)),IF(Q19="Probabilidad",AC18,""))),"")</f>
        <v>0.75</v>
      </c>
      <c r="AD19" s="187"/>
      <c r="AE19" s="189"/>
      <c r="AF19" s="187"/>
      <c r="AG19" s="189"/>
      <c r="AH19" s="182"/>
      <c r="AI19" s="198"/>
      <c r="AJ19" s="203"/>
      <c r="AK19" s="174"/>
      <c r="AL19" s="176"/>
      <c r="AM19" s="174"/>
      <c r="AN19" s="176"/>
      <c r="AO19" s="81"/>
      <c r="AP19" s="81"/>
      <c r="AQ19" s="81"/>
      <c r="AR19" s="81"/>
      <c r="AS19" s="81"/>
      <c r="AT19" s="81"/>
      <c r="AU19" s="81"/>
      <c r="AV19" s="81"/>
      <c r="AW19" s="81"/>
      <c r="AX19" s="81"/>
      <c r="AY19" s="81"/>
      <c r="AZ19" s="81"/>
      <c r="BA19" s="81"/>
      <c r="BB19" s="81"/>
      <c r="BC19" s="81"/>
      <c r="BD19" s="81"/>
      <c r="BE19" s="81"/>
      <c r="BF19" s="81"/>
      <c r="BG19" s="81"/>
      <c r="BH19" s="81"/>
    </row>
    <row r="20" spans="1:60" ht="82.5" customHeight="1" x14ac:dyDescent="0.25">
      <c r="A20" s="249"/>
      <c r="B20" s="203"/>
      <c r="C20" s="203"/>
      <c r="D20" s="203"/>
      <c r="E20" s="203"/>
      <c r="F20" s="203"/>
      <c r="G20" s="203"/>
      <c r="H20" s="202" t="s">
        <v>147</v>
      </c>
      <c r="I20" s="243"/>
      <c r="J20" s="187"/>
      <c r="K20" s="190"/>
      <c r="L20" s="187"/>
      <c r="M20" s="190"/>
      <c r="N20" s="191"/>
      <c r="O20" s="99" t="s">
        <v>148</v>
      </c>
      <c r="P20" s="109" t="s">
        <v>149</v>
      </c>
      <c r="Q20" s="99" t="str">
        <f t="shared" si="4"/>
        <v>Impacto</v>
      </c>
      <c r="R20" s="94" t="s">
        <v>124</v>
      </c>
      <c r="S20" s="94" t="s">
        <v>125</v>
      </c>
      <c r="T20" s="101" t="str">
        <f t="shared" si="1"/>
        <v>25%</v>
      </c>
      <c r="U20" s="94" t="s">
        <v>126</v>
      </c>
      <c r="V20" s="94" t="s">
        <v>127</v>
      </c>
      <c r="W20" s="94" t="s">
        <v>128</v>
      </c>
      <c r="X20" s="109" t="s">
        <v>141</v>
      </c>
      <c r="Y20" s="103">
        <f>IFERROR(IF(AND(Q19="Probabilidad",Q20="Probabilidad"),(AA19-(+AA19*T20)),IF(AND(Q19="Impacto",Q20="Probabilidad"),(AA18-(+AA18*T20)),IF(Q20="Impacto",AA19,""))),"")</f>
        <v>7.4999999999999997E-2</v>
      </c>
      <c r="Z20" s="104" t="str">
        <f t="shared" ref="Z20:Z21" si="5">IFERROR(IF(Y20="","",IF(Y20&lt;=0.2,"Muy Baja",IF(Y20&lt;=0.4,"Baja",IF(Y20&lt;=0.6,"Media",IF(Y20&lt;=0.8,"Alta","Muy Alta"))))),"")</f>
        <v>Muy Baja</v>
      </c>
      <c r="AA20" s="101">
        <f t="shared" ref="AA20:AA21" si="6">+Y20</f>
        <v>7.4999999999999997E-2</v>
      </c>
      <c r="AB20" s="104" t="str">
        <f t="shared" ref="AB20:AB21" si="7">IFERROR(IF(AC20="","",IF(AC20&lt;=0.2,"Leve",IF(AC20&lt;=0.4,"Menor",IF(AC20&lt;=0.6,"Moderado",IF(AC20&lt;=0.8,"Mayor","Catastrófico"))))),"")</f>
        <v>Moderado</v>
      </c>
      <c r="AC20" s="101">
        <f>IFERROR(IF(AND(Q19="Impacto",Q20="Impacto"),(AC19-(+AC19*T20)),IF(AND(Q19="Probabilidad",Q20="Impacto"),(AC18-(+AC18*T20)),IF(Q20="Probabilidad",AC19,""))),"")</f>
        <v>0.5625</v>
      </c>
      <c r="AD20" s="187"/>
      <c r="AE20" s="189"/>
      <c r="AF20" s="187"/>
      <c r="AG20" s="189"/>
      <c r="AH20" s="182"/>
      <c r="AI20" s="198"/>
      <c r="AJ20" s="203"/>
      <c r="AK20" s="174"/>
      <c r="AL20" s="176"/>
      <c r="AM20" s="174"/>
      <c r="AN20" s="176"/>
      <c r="AO20" s="81"/>
      <c r="AP20" s="81"/>
      <c r="AQ20" s="81"/>
      <c r="AR20" s="81"/>
      <c r="AS20" s="81"/>
      <c r="AT20" s="81"/>
      <c r="AU20" s="81"/>
      <c r="AV20" s="81"/>
      <c r="AW20" s="81"/>
      <c r="AX20" s="81"/>
      <c r="AY20" s="81"/>
      <c r="AZ20" s="81"/>
      <c r="BA20" s="81"/>
      <c r="BB20" s="81"/>
      <c r="BC20" s="81"/>
      <c r="BD20" s="81"/>
      <c r="BE20" s="81"/>
      <c r="BF20" s="81"/>
      <c r="BG20" s="81"/>
      <c r="BH20" s="81"/>
    </row>
    <row r="21" spans="1:60" ht="82.5" customHeight="1" x14ac:dyDescent="0.25">
      <c r="A21" s="249"/>
      <c r="B21" s="203"/>
      <c r="C21" s="203"/>
      <c r="D21" s="203"/>
      <c r="E21" s="203"/>
      <c r="F21" s="203"/>
      <c r="G21" s="203"/>
      <c r="H21" s="204"/>
      <c r="I21" s="243"/>
      <c r="J21" s="187"/>
      <c r="K21" s="190"/>
      <c r="L21" s="187"/>
      <c r="M21" s="190"/>
      <c r="N21" s="191"/>
      <c r="O21" s="99" t="s">
        <v>150</v>
      </c>
      <c r="P21" s="109" t="s">
        <v>151</v>
      </c>
      <c r="Q21" s="99" t="str">
        <f t="shared" si="4"/>
        <v>Impacto</v>
      </c>
      <c r="R21" s="94" t="s">
        <v>124</v>
      </c>
      <c r="S21" s="94" t="s">
        <v>125</v>
      </c>
      <c r="T21" s="101" t="str">
        <f t="shared" ref="T21" si="8">IF(AND(R21="Preventivo",S21="Automático"),"50%",IF(AND(R21="Preventivo",S21="Manual"),"40%",IF(AND(R21="Detectivo",S21="Automático"),"40%",IF(AND(R21="Detectivo",S21="Manual"),"30%",IF(AND(R21="Correctivo",S21="Automático"),"35%",IF(AND(R21="Correctivo",S21="Manual"),"25%",""))))))</f>
        <v>25%</v>
      </c>
      <c r="U21" s="94" t="s">
        <v>126</v>
      </c>
      <c r="V21" s="94" t="s">
        <v>127</v>
      </c>
      <c r="W21" s="94" t="s">
        <v>128</v>
      </c>
      <c r="X21" s="109" t="s">
        <v>152</v>
      </c>
      <c r="Y21" s="103">
        <f t="shared" ref="Y21" si="9">IFERROR(IF(AND(Q20="Probabilidad",Q21="Probabilidad"),(AA20-(+AA20*T21)),IF(AND(Q20="Impacto",Q21="Probabilidad"),(AA19-(+AA19*T21)),IF(Q21="Impacto",AA20,""))),"")</f>
        <v>7.4999999999999997E-2</v>
      </c>
      <c r="Z21" s="104" t="str">
        <f t="shared" si="5"/>
        <v>Muy Baja</v>
      </c>
      <c r="AA21" s="101">
        <f t="shared" si="6"/>
        <v>7.4999999999999997E-2</v>
      </c>
      <c r="AB21" s="104" t="str">
        <f t="shared" si="7"/>
        <v>Moderado</v>
      </c>
      <c r="AC21" s="101">
        <f t="shared" ref="AC21" si="10">IFERROR(IF(AND(Q20="Impacto",Q21="Impacto"),(AC20-(+AC20*T21)),IF(AND(Q20="Probabilidad",Q21="Impacto"),(AC19-(+AC19*T21)),IF(Q21="Probabilidad",AC20,""))),"")</f>
        <v>0.421875</v>
      </c>
      <c r="AD21" s="187"/>
      <c r="AE21" s="189"/>
      <c r="AF21" s="187"/>
      <c r="AG21" s="189"/>
      <c r="AH21" s="182"/>
      <c r="AI21" s="198"/>
      <c r="AJ21" s="203"/>
      <c r="AK21" s="174"/>
      <c r="AL21" s="176"/>
      <c r="AM21" s="174"/>
      <c r="AN21" s="176"/>
      <c r="AO21" s="81"/>
      <c r="AP21" s="81"/>
      <c r="AQ21" s="81"/>
      <c r="AR21" s="81"/>
      <c r="AS21" s="81"/>
      <c r="AT21" s="81"/>
      <c r="AU21" s="81"/>
      <c r="AV21" s="81"/>
      <c r="AW21" s="81"/>
      <c r="AX21" s="81"/>
      <c r="AY21" s="81"/>
      <c r="AZ21" s="81"/>
      <c r="BA21" s="81"/>
      <c r="BB21" s="81"/>
      <c r="BC21" s="81"/>
      <c r="BD21" s="81"/>
      <c r="BE21" s="81"/>
      <c r="BF21" s="81"/>
      <c r="BG21" s="81"/>
      <c r="BH21" s="81"/>
    </row>
    <row r="22" spans="1:60" ht="31.2" x14ac:dyDescent="0.25">
      <c r="A22" s="249"/>
      <c r="B22" s="203"/>
      <c r="C22" s="203"/>
      <c r="D22" s="203"/>
      <c r="E22" s="203"/>
      <c r="F22" s="203"/>
      <c r="G22" s="203"/>
      <c r="H22" s="110" t="s">
        <v>153</v>
      </c>
      <c r="I22" s="243"/>
      <c r="J22" s="187"/>
      <c r="K22" s="190"/>
      <c r="L22" s="187"/>
      <c r="M22" s="190"/>
      <c r="N22" s="191"/>
      <c r="O22" s="99">
        <v>3</v>
      </c>
      <c r="P22" s="111" t="s">
        <v>154</v>
      </c>
      <c r="Q22" s="99"/>
      <c r="R22" s="94" t="s">
        <v>155</v>
      </c>
      <c r="S22" s="94" t="s">
        <v>155</v>
      </c>
      <c r="T22" s="101"/>
      <c r="U22" s="94" t="s">
        <v>155</v>
      </c>
      <c r="V22" s="94" t="s">
        <v>155</v>
      </c>
      <c r="W22" s="94" t="s">
        <v>155</v>
      </c>
      <c r="X22" s="110" t="s">
        <v>155</v>
      </c>
      <c r="Y22" s="103">
        <f>IFERROR(IF(AND(Q21="Probabilidad",Q22="Probabilidad"),(AA21-(+AA21*T22)),IF(AND(Q21="Impacto",Q22="Probabilidad"),(AA20-(+AA20*T22)),IF(Q22="",AA21,""))),"")</f>
        <v>7.4999999999999997E-2</v>
      </c>
      <c r="Z22" s="104" t="str">
        <f t="shared" ref="Z22:Z23" si="11">IFERROR(IF(Y22="","",IF(Y22&lt;=0.2,"Muy Baja",IF(Y22&lt;=0.4,"Baja",IF(Y22&lt;=0.6,"Media",IF(Y22&lt;=0.8,"Alta","Muy Alta"))))),"")</f>
        <v>Muy Baja</v>
      </c>
      <c r="AA22" s="101">
        <f t="shared" ref="AA22:AA23" si="12">+Y22</f>
        <v>7.4999999999999997E-2</v>
      </c>
      <c r="AB22" s="104" t="str">
        <f t="shared" ref="AB22:AB23" si="13">IFERROR(IF(AC22="","",IF(AC22&lt;=0.2,"Leve",IF(AC22&lt;=0.4,"Menor",IF(AC22&lt;=0.6,"Moderado",IF(AC22&lt;=0.8,"Mayor","Catastrófico"))))),"")</f>
        <v>Moderado</v>
      </c>
      <c r="AC22" s="101">
        <f>IFERROR(IF(AND(Q21="Impacto",Q22="Impacto"),(AC21-(+AC21*T22)),IF(AND(Q21="Probabilidad",Q22="Impacto"),(AC20-(+AC20*T22)),IF(Q22="",AC21,""))),"")</f>
        <v>0.421875</v>
      </c>
      <c r="AD22" s="187"/>
      <c r="AE22" s="189"/>
      <c r="AF22" s="187"/>
      <c r="AG22" s="189"/>
      <c r="AH22" s="182"/>
      <c r="AI22" s="198"/>
      <c r="AJ22" s="203"/>
      <c r="AK22" s="174"/>
      <c r="AL22" s="176"/>
      <c r="AM22" s="174"/>
      <c r="AN22" s="176"/>
      <c r="AO22" s="81"/>
      <c r="AP22" s="81"/>
      <c r="AQ22" s="81"/>
      <c r="AR22" s="81"/>
      <c r="AS22" s="81"/>
      <c r="AT22" s="81"/>
      <c r="AU22" s="81"/>
      <c r="AV22" s="81"/>
      <c r="AW22" s="81"/>
      <c r="AX22" s="81"/>
      <c r="AY22" s="81"/>
      <c r="AZ22" s="81"/>
      <c r="BA22" s="81"/>
      <c r="BB22" s="81"/>
      <c r="BC22" s="81"/>
      <c r="BD22" s="81"/>
      <c r="BE22" s="81"/>
      <c r="BF22" s="81"/>
      <c r="BG22" s="81"/>
      <c r="BH22" s="81"/>
    </row>
    <row r="23" spans="1:60" ht="66" customHeight="1" x14ac:dyDescent="0.25">
      <c r="A23" s="249"/>
      <c r="B23" s="203"/>
      <c r="C23" s="203"/>
      <c r="D23" s="203"/>
      <c r="E23" s="203"/>
      <c r="F23" s="203"/>
      <c r="G23" s="203"/>
      <c r="H23" s="110" t="s">
        <v>156</v>
      </c>
      <c r="I23" s="243"/>
      <c r="J23" s="187"/>
      <c r="K23" s="190"/>
      <c r="L23" s="187"/>
      <c r="M23" s="190"/>
      <c r="N23" s="191"/>
      <c r="O23" s="99">
        <v>4</v>
      </c>
      <c r="P23" s="109" t="s">
        <v>157</v>
      </c>
      <c r="Q23" s="99" t="str">
        <f t="shared" si="4"/>
        <v>Probabilidad</v>
      </c>
      <c r="R23" s="94" t="s">
        <v>134</v>
      </c>
      <c r="S23" s="94" t="s">
        <v>125</v>
      </c>
      <c r="T23" s="101" t="str">
        <f t="shared" si="1"/>
        <v>40%</v>
      </c>
      <c r="U23" s="94" t="s">
        <v>126</v>
      </c>
      <c r="V23" s="94" t="s">
        <v>127</v>
      </c>
      <c r="W23" s="94" t="s">
        <v>128</v>
      </c>
      <c r="X23" s="109" t="s">
        <v>158</v>
      </c>
      <c r="Y23" s="103">
        <f>IFERROR(IF(AND(Q22="",Q23="Probabilidad"),(AA22-(+AA22*T23)),IF(AND(Q22="Impacto",Q23="Probabilidad"),(AA21-(+AA21*T23)),IF(Q23="Impacto",AA22,""))),"")</f>
        <v>4.4999999999999998E-2</v>
      </c>
      <c r="Z23" s="104" t="str">
        <f t="shared" si="11"/>
        <v>Muy Baja</v>
      </c>
      <c r="AA23" s="101">
        <f t="shared" si="12"/>
        <v>4.4999999999999998E-2</v>
      </c>
      <c r="AB23" s="104" t="str">
        <f t="shared" si="13"/>
        <v>Moderado</v>
      </c>
      <c r="AC23" s="101">
        <f t="shared" ref="AC23" si="14">IFERROR(IF(AND(Q22="Impacto",Q23="Impacto"),(AC22-(+AC22*T23)),IF(AND(Q22="Probabilidad",Q23="Impacto"),(AC21-(+AC21*T23)),IF(Q23="Probabilidad",AC22,""))),"")</f>
        <v>0.421875</v>
      </c>
      <c r="AD23" s="187"/>
      <c r="AE23" s="189"/>
      <c r="AF23" s="187"/>
      <c r="AG23" s="189"/>
      <c r="AH23" s="182"/>
      <c r="AI23" s="198"/>
      <c r="AJ23" s="203"/>
      <c r="AK23" s="174"/>
      <c r="AL23" s="176"/>
      <c r="AM23" s="174"/>
      <c r="AN23" s="176"/>
      <c r="AO23" s="81"/>
      <c r="AP23" s="81"/>
      <c r="AQ23" s="81"/>
      <c r="AR23" s="81"/>
      <c r="AS23" s="81"/>
      <c r="AT23" s="81"/>
      <c r="AU23" s="81"/>
      <c r="AV23" s="81"/>
      <c r="AW23" s="81"/>
      <c r="AX23" s="81"/>
      <c r="AY23" s="81"/>
      <c r="AZ23" s="81"/>
      <c r="BA23" s="81"/>
      <c r="BB23" s="81"/>
      <c r="BC23" s="81"/>
      <c r="BD23" s="81"/>
      <c r="BE23" s="81"/>
      <c r="BF23" s="81"/>
      <c r="BG23" s="81"/>
      <c r="BH23" s="81"/>
    </row>
    <row r="24" spans="1:60" ht="64.5" customHeight="1" x14ac:dyDescent="0.25">
      <c r="A24" s="249"/>
      <c r="B24" s="203"/>
      <c r="C24" s="203"/>
      <c r="D24" s="203"/>
      <c r="E24" s="203"/>
      <c r="F24" s="203"/>
      <c r="G24" s="203"/>
      <c r="H24" s="110" t="s">
        <v>159</v>
      </c>
      <c r="I24" s="243"/>
      <c r="J24" s="187"/>
      <c r="K24" s="190"/>
      <c r="L24" s="187"/>
      <c r="M24" s="190"/>
      <c r="N24" s="191"/>
      <c r="O24" s="99">
        <v>5</v>
      </c>
      <c r="P24" s="109" t="s">
        <v>160</v>
      </c>
      <c r="Q24" s="99" t="str">
        <f t="shared" ref="Q24:Q26" si="15">IF(OR(R24="Preventivo",R24="Detectivo"),"Probabilidad",IF(R24="Correctivo","Impacto",""))</f>
        <v>Probabilidad</v>
      </c>
      <c r="R24" s="94" t="s">
        <v>134</v>
      </c>
      <c r="S24" s="94" t="s">
        <v>125</v>
      </c>
      <c r="T24" s="101" t="str">
        <f t="shared" ref="T24:T26" si="16">IF(AND(R24="Preventivo",S24="Automático"),"50%",IF(AND(R24="Preventivo",S24="Manual"),"40%",IF(AND(R24="Detectivo",S24="Automático"),"40%",IF(AND(R24="Detectivo",S24="Manual"),"30%",IF(AND(R24="Correctivo",S24="Automático"),"35%",IF(AND(R24="Correctivo",S24="Manual"),"25%",""))))))</f>
        <v>40%</v>
      </c>
      <c r="U24" s="94" t="s">
        <v>126</v>
      </c>
      <c r="V24" s="94" t="s">
        <v>127</v>
      </c>
      <c r="W24" s="94" t="s">
        <v>128</v>
      </c>
      <c r="X24" s="109" t="s">
        <v>161</v>
      </c>
      <c r="Y24" s="103">
        <f>IFERROR(IF(AND(Q23="Probabilidad",Q24="Probabilidad"),(AA23-(+AA23*T24)),IF(AND(Q23="Impacto",Q24="Probabilidad"),(AA19-(+AA19*T24)),IF(Q24="Impacto",AA23,""))),"")</f>
        <v>2.7E-2</v>
      </c>
      <c r="Z24" s="104" t="str">
        <f t="shared" ref="Z24:Z25" si="17">IFERROR(IF(Y24="","",IF(Y24&lt;=0.2,"Muy Baja",IF(Y24&lt;=0.4,"Baja",IF(Y24&lt;=0.6,"Media",IF(Y24&lt;=0.8,"Alta","Muy Alta"))))),"")</f>
        <v>Muy Baja</v>
      </c>
      <c r="AA24" s="101">
        <f t="shared" ref="AA24:AA25" si="18">+Y24</f>
        <v>2.7E-2</v>
      </c>
      <c r="AB24" s="104" t="str">
        <f t="shared" ref="AB24:AB25" si="19">IFERROR(IF(AC24="","",IF(AC24&lt;=0.2,"Leve",IF(AC24&lt;=0.4,"Menor",IF(AC24&lt;=0.6,"Moderado",IF(AC24&lt;=0.8,"Mayor","Catastrófico"))))),"")</f>
        <v>Moderado</v>
      </c>
      <c r="AC24" s="101">
        <f>IFERROR(IF(AND(Q23="Impacto",Q24="Impacto"),(AC23-(+AC23*T24)),IF(AND(Q23="Probabilidad",Q24="Impacto"),(AC19-(+AC19*T24)),IF(Q24="Probabilidad",AC23,""))),"")</f>
        <v>0.421875</v>
      </c>
      <c r="AD24" s="187"/>
      <c r="AE24" s="189"/>
      <c r="AF24" s="187"/>
      <c r="AG24" s="189"/>
      <c r="AH24" s="182"/>
      <c r="AI24" s="198"/>
      <c r="AJ24" s="203"/>
      <c r="AK24" s="174"/>
      <c r="AL24" s="176"/>
      <c r="AM24" s="174"/>
      <c r="AN24" s="176"/>
      <c r="AO24" s="81"/>
      <c r="AP24" s="81"/>
      <c r="AQ24" s="81"/>
      <c r="AR24" s="81"/>
      <c r="AS24" s="81"/>
      <c r="AT24" s="81"/>
      <c r="AU24" s="81"/>
      <c r="AV24" s="81"/>
      <c r="AW24" s="81"/>
      <c r="AX24" s="81"/>
      <c r="AY24" s="81"/>
      <c r="AZ24" s="81"/>
      <c r="BA24" s="81"/>
      <c r="BB24" s="81"/>
      <c r="BC24" s="81"/>
      <c r="BD24" s="81"/>
      <c r="BE24" s="81"/>
      <c r="BF24" s="81"/>
      <c r="BG24" s="81"/>
      <c r="BH24" s="81"/>
    </row>
    <row r="25" spans="1:60" ht="66" customHeight="1" x14ac:dyDescent="0.25">
      <c r="A25" s="249"/>
      <c r="B25" s="203"/>
      <c r="C25" s="203"/>
      <c r="D25" s="203"/>
      <c r="E25" s="203"/>
      <c r="F25" s="203"/>
      <c r="G25" s="203"/>
      <c r="H25" s="110" t="s">
        <v>162</v>
      </c>
      <c r="I25" s="243"/>
      <c r="J25" s="187"/>
      <c r="K25" s="190"/>
      <c r="L25" s="187"/>
      <c r="M25" s="190"/>
      <c r="N25" s="191"/>
      <c r="O25" s="99" t="s">
        <v>163</v>
      </c>
      <c r="P25" s="109" t="s">
        <v>164</v>
      </c>
      <c r="Q25" s="99" t="str">
        <f t="shared" si="15"/>
        <v>Probabilidad</v>
      </c>
      <c r="R25" s="94" t="s">
        <v>134</v>
      </c>
      <c r="S25" s="94" t="s">
        <v>125</v>
      </c>
      <c r="T25" s="101" t="str">
        <f t="shared" si="16"/>
        <v>40%</v>
      </c>
      <c r="U25" s="94" t="s">
        <v>126</v>
      </c>
      <c r="V25" s="94" t="s">
        <v>127</v>
      </c>
      <c r="W25" s="94" t="s">
        <v>128</v>
      </c>
      <c r="X25" s="109" t="s">
        <v>165</v>
      </c>
      <c r="Y25" s="103">
        <f t="shared" ref="Y25" si="20">IFERROR(IF(AND(Q24="Probabilidad",Q25="Probabilidad"),(AA24-(+AA24*T25)),IF(AND(Q24="Impacto",Q25="Probabilidad"),(AA23-(+AA23*T25)),IF(Q25="Impacto",AA24,""))),"")</f>
        <v>1.6199999999999999E-2</v>
      </c>
      <c r="Z25" s="104" t="str">
        <f t="shared" si="17"/>
        <v>Muy Baja</v>
      </c>
      <c r="AA25" s="101">
        <f t="shared" si="18"/>
        <v>1.6199999999999999E-2</v>
      </c>
      <c r="AB25" s="104" t="str">
        <f t="shared" si="19"/>
        <v>Moderado</v>
      </c>
      <c r="AC25" s="101">
        <f t="shared" ref="AC25" si="21">IFERROR(IF(AND(Q24="Impacto",Q25="Impacto"),(AC24-(+AC24*T25)),IF(AND(Q24="Probabilidad",Q25="Impacto"),(AC23-(+AC23*T25)),IF(Q25="Probabilidad",AC24,""))),"")</f>
        <v>0.421875</v>
      </c>
      <c r="AD25" s="187"/>
      <c r="AE25" s="189"/>
      <c r="AF25" s="187"/>
      <c r="AG25" s="189"/>
      <c r="AH25" s="182"/>
      <c r="AI25" s="198"/>
      <c r="AJ25" s="203"/>
      <c r="AK25" s="174"/>
      <c r="AL25" s="176"/>
      <c r="AM25" s="174"/>
      <c r="AN25" s="176"/>
      <c r="AO25" s="81"/>
      <c r="AP25" s="81"/>
      <c r="AQ25" s="81"/>
      <c r="AR25" s="81"/>
      <c r="AS25" s="81"/>
      <c r="AT25" s="81"/>
      <c r="AU25" s="81"/>
      <c r="AV25" s="81"/>
      <c r="AW25" s="81"/>
      <c r="AX25" s="81"/>
      <c r="AY25" s="81"/>
      <c r="AZ25" s="81"/>
      <c r="BA25" s="81"/>
      <c r="BB25" s="81"/>
      <c r="BC25" s="81"/>
      <c r="BD25" s="81"/>
      <c r="BE25" s="81"/>
      <c r="BF25" s="81"/>
      <c r="BG25" s="81"/>
      <c r="BH25" s="81"/>
    </row>
    <row r="26" spans="1:60" ht="73.5" customHeight="1" x14ac:dyDescent="0.25">
      <c r="A26" s="249"/>
      <c r="B26" s="203"/>
      <c r="C26" s="203"/>
      <c r="D26" s="203"/>
      <c r="E26" s="203"/>
      <c r="F26" s="203"/>
      <c r="G26" s="203"/>
      <c r="H26" s="110" t="s">
        <v>166</v>
      </c>
      <c r="I26" s="243"/>
      <c r="J26" s="187"/>
      <c r="K26" s="190"/>
      <c r="L26" s="187"/>
      <c r="M26" s="190"/>
      <c r="N26" s="191"/>
      <c r="O26" s="99" t="s">
        <v>167</v>
      </c>
      <c r="P26" s="100" t="s">
        <v>168</v>
      </c>
      <c r="Q26" s="99" t="str">
        <f t="shared" si="15"/>
        <v>Probabilidad</v>
      </c>
      <c r="R26" s="94" t="s">
        <v>134</v>
      </c>
      <c r="S26" s="94" t="s">
        <v>125</v>
      </c>
      <c r="T26" s="101" t="str">
        <f t="shared" si="16"/>
        <v>40%</v>
      </c>
      <c r="U26" s="94" t="s">
        <v>135</v>
      </c>
      <c r="V26" s="94" t="s">
        <v>127</v>
      </c>
      <c r="W26" s="94" t="s">
        <v>128</v>
      </c>
      <c r="X26" s="109" t="s">
        <v>169</v>
      </c>
      <c r="Y26" s="103">
        <f t="shared" ref="Y26" si="22">IFERROR(IF(AND(Q25="Probabilidad",Q26="Probabilidad"),(AA25-(+AA25*T26)),IF(AND(Q25="Impacto",Q26="Probabilidad"),(AA24-(+AA24*T26)),IF(Q26="Impacto",AA25,""))),"")</f>
        <v>9.7199999999999995E-3</v>
      </c>
      <c r="Z26" s="104" t="str">
        <f t="shared" ref="Z26" si="23">IFERROR(IF(Y26="","",IF(Y26&lt;=0.2,"Muy Baja",IF(Y26&lt;=0.4,"Baja",IF(Y26&lt;=0.6,"Media",IF(Y26&lt;=0.8,"Alta","Muy Alta"))))),"")</f>
        <v>Muy Baja</v>
      </c>
      <c r="AA26" s="101">
        <f t="shared" ref="AA26" si="24">+Y26</f>
        <v>9.7199999999999995E-3</v>
      </c>
      <c r="AB26" s="104" t="str">
        <f t="shared" ref="AB26" si="25">IFERROR(IF(AC26="","",IF(AC26&lt;=0.2,"Leve",IF(AC26&lt;=0.4,"Menor",IF(AC26&lt;=0.6,"Moderado",IF(AC26&lt;=0.8,"Mayor","Catastrófico"))))),"")</f>
        <v>Moderado</v>
      </c>
      <c r="AC26" s="101">
        <f t="shared" ref="AC26" si="26">IFERROR(IF(AND(Q25="Impacto",Q26="Impacto"),(AC25-(+AC25*T26)),IF(AND(Q25="Probabilidad",Q26="Impacto"),(AC24-(+AC24*T26)),IF(Q26="Probabilidad",AC25,""))),"")</f>
        <v>0.421875</v>
      </c>
      <c r="AD26" s="187"/>
      <c r="AE26" s="189"/>
      <c r="AF26" s="187"/>
      <c r="AG26" s="189"/>
      <c r="AH26" s="182"/>
      <c r="AI26" s="198"/>
      <c r="AJ26" s="203"/>
      <c r="AK26" s="174"/>
      <c r="AL26" s="176"/>
      <c r="AM26" s="174"/>
      <c r="AN26" s="176"/>
      <c r="AO26" s="81"/>
      <c r="AP26" s="81"/>
      <c r="AQ26" s="81"/>
      <c r="AR26" s="81"/>
      <c r="AS26" s="81"/>
      <c r="AT26" s="81"/>
      <c r="AU26" s="81"/>
      <c r="AV26" s="81"/>
      <c r="AW26" s="81"/>
      <c r="AX26" s="81"/>
      <c r="AY26" s="81"/>
      <c r="AZ26" s="81"/>
      <c r="BA26" s="81"/>
      <c r="BB26" s="81"/>
      <c r="BC26" s="81"/>
      <c r="BD26" s="81"/>
      <c r="BE26" s="81"/>
      <c r="BF26" s="81"/>
      <c r="BG26" s="81"/>
      <c r="BH26" s="81"/>
    </row>
    <row r="27" spans="1:60" ht="115.5" customHeight="1" x14ac:dyDescent="0.25">
      <c r="A27" s="249"/>
      <c r="B27" s="203"/>
      <c r="C27" s="203"/>
      <c r="D27" s="203"/>
      <c r="E27" s="203"/>
      <c r="F27" s="203"/>
      <c r="G27" s="203"/>
      <c r="H27" s="110" t="s">
        <v>170</v>
      </c>
      <c r="I27" s="243"/>
      <c r="J27" s="187"/>
      <c r="K27" s="190"/>
      <c r="L27" s="187"/>
      <c r="M27" s="190"/>
      <c r="N27" s="191"/>
      <c r="O27" s="99" t="s">
        <v>171</v>
      </c>
      <c r="P27" s="109" t="s">
        <v>172</v>
      </c>
      <c r="Q27" s="99" t="str">
        <f t="shared" si="4"/>
        <v>Impacto</v>
      </c>
      <c r="R27" s="94" t="s">
        <v>124</v>
      </c>
      <c r="S27" s="94" t="s">
        <v>125</v>
      </c>
      <c r="T27" s="101" t="str">
        <f t="shared" si="1"/>
        <v>25%</v>
      </c>
      <c r="U27" s="94" t="s">
        <v>135</v>
      </c>
      <c r="V27" s="94" t="s">
        <v>127</v>
      </c>
      <c r="W27" s="94" t="s">
        <v>128</v>
      </c>
      <c r="X27" s="109" t="s">
        <v>173</v>
      </c>
      <c r="Y27" s="103">
        <f t="shared" ref="Y27" si="27">IFERROR(IF(AND(Q26="Probabilidad",Q27="Probabilidad"),(AA26-(+AA26*T27)),IF(AND(Q26="Impacto",Q27="Probabilidad"),(AA25-(+AA25*T27)),IF(Q27="Impacto",AA26,""))),"")</f>
        <v>9.7199999999999995E-3</v>
      </c>
      <c r="Z27" s="104" t="str">
        <f t="shared" ref="Z27" si="28">IFERROR(IF(Y27="","",IF(Y27&lt;=0.2,"Muy Baja",IF(Y27&lt;=0.4,"Baja",IF(Y27&lt;=0.6,"Media",IF(Y27&lt;=0.8,"Alta","Muy Alta"))))),"")</f>
        <v>Muy Baja</v>
      </c>
      <c r="AA27" s="101">
        <f t="shared" ref="AA27" si="29">+Y27</f>
        <v>9.7199999999999995E-3</v>
      </c>
      <c r="AB27" s="104" t="str">
        <f t="shared" ref="AB27" si="30">IFERROR(IF(AC27="","",IF(AC27&lt;=0.2,"Leve",IF(AC27&lt;=0.4,"Menor",IF(AC27&lt;=0.6,"Moderado",IF(AC27&lt;=0.8,"Mayor","Catastrófico"))))),"")</f>
        <v>Menor</v>
      </c>
      <c r="AC27" s="101">
        <f t="shared" ref="AC27" si="31">IFERROR(IF(AND(Q26="Impacto",Q27="Impacto"),(AC26-(+AC26*T27)),IF(AND(Q26="Probabilidad",Q27="Impacto"),(AC25-(+AC25*T27)),IF(Q27="Probabilidad",AC26,""))),"")</f>
        <v>0.31640625</v>
      </c>
      <c r="AD27" s="187"/>
      <c r="AE27" s="189"/>
      <c r="AF27" s="187"/>
      <c r="AG27" s="189"/>
      <c r="AH27" s="182"/>
      <c r="AI27" s="198"/>
      <c r="AJ27" s="203"/>
      <c r="AK27" s="174"/>
      <c r="AL27" s="176"/>
      <c r="AM27" s="174"/>
      <c r="AN27" s="176"/>
      <c r="AO27" s="81"/>
      <c r="AP27" s="81"/>
      <c r="AQ27" s="81"/>
      <c r="AR27" s="81"/>
      <c r="AS27" s="81"/>
      <c r="AT27" s="81"/>
      <c r="AU27" s="81"/>
      <c r="AV27" s="81"/>
      <c r="AW27" s="81"/>
      <c r="AX27" s="81"/>
      <c r="AY27" s="81"/>
      <c r="AZ27" s="81"/>
      <c r="BA27" s="81"/>
      <c r="BB27" s="81"/>
      <c r="BC27" s="81"/>
      <c r="BD27" s="81"/>
      <c r="BE27" s="81"/>
      <c r="BF27" s="81"/>
      <c r="BG27" s="81"/>
      <c r="BH27" s="81"/>
    </row>
    <row r="28" spans="1:60" ht="58.2" customHeight="1" x14ac:dyDescent="0.25">
      <c r="A28" s="249" t="s">
        <v>174</v>
      </c>
      <c r="B28" s="202" t="s">
        <v>113</v>
      </c>
      <c r="C28" s="202" t="s">
        <v>175</v>
      </c>
      <c r="D28" s="202" t="s">
        <v>176</v>
      </c>
      <c r="E28" s="202" t="s">
        <v>177</v>
      </c>
      <c r="F28" s="202" t="s">
        <v>178</v>
      </c>
      <c r="G28" s="202" t="s">
        <v>179</v>
      </c>
      <c r="H28" s="109" t="s">
        <v>180</v>
      </c>
      <c r="I28" s="242" t="s">
        <v>181</v>
      </c>
      <c r="J28" s="186" t="s">
        <v>182</v>
      </c>
      <c r="K28" s="190">
        <f>IF(J28="","",IF(J28="Muy Baja",0.2,IF(J28="Baja",0.4,IF(J28="Media",0.6,IF(J28="Alta",0.8,IF(J28="Muy Alta",1,))))))</f>
        <v>0.6</v>
      </c>
      <c r="L28" s="186" t="s">
        <v>183</v>
      </c>
      <c r="M28" s="190">
        <f>IF(L28="","",IF(L28="Leve",0.2,IF(L28="Menor",0.4,IF(L28="Moderado",0.6,IF(L28="Mayor",0.8,IF(L28="Catastrófico",1,))))))</f>
        <v>0.6</v>
      </c>
      <c r="N28" s="191" t="str">
        <f>IF(OR(AND(J28="Muy Baja",L28="Leve"),AND(J28="Muy Baja",L28="Menor"),AND(J28="Baja",L28="Leve")),"Bajo",IF(OR(AND(J28="Muy baja",L28="Moderado"),AND(J28="Baja",L28="Menor"),AND(J28="Baja",L28="Moderado"),AND(J28="Media",L28="Leve"),AND(J28="Media",L28="Menor"),AND(J28="Media",L28="Moderado"),AND(J28="Alta",L28="Leve"),AND(J28="Alta",L28="Menor")),"Moderado",IF(OR(AND(J28="Muy Baja",L28="Mayor"),AND(J28="Baja",L28="Mayor"),AND(J28="Media",L28="Mayor"),AND(J28="Alta",L28="Moderado"),AND(J28="Alta",L28="Mayor"),AND(J28="Muy Alta",L28="Leve"),AND(J28="Muy Alta",L28="Menor"),AND(J28="Muy Alta",L28="Moderado"),AND(J28="Muy Alta",L28="Mayor")),"Alto",IF(OR(AND(J28="Muy Baja",L28="Catastrófico"),AND(J28="Baja",L28="Catastrófico"),AND(J28="Media",L28="Catastrófico"),AND(J28="Alta",L28="Catastrófico"),AND(J28="Muy Alta",L28="Catastrófico")),"Extremo",""))))</f>
        <v>Moderado</v>
      </c>
      <c r="O28" s="99">
        <v>1</v>
      </c>
      <c r="P28" s="100" t="s">
        <v>184</v>
      </c>
      <c r="Q28" s="99" t="str">
        <f>IF(OR(R28="Preventivo",R28="Detectivo"),"Probabilidad",IF(R28="Correctivo","Impacto",""))</f>
        <v>Probabilidad</v>
      </c>
      <c r="R28" s="94" t="s">
        <v>134</v>
      </c>
      <c r="S28" s="94" t="s">
        <v>139</v>
      </c>
      <c r="T28" s="101" t="str">
        <f>IF(AND(R28="Preventivo",S28="Automático"),"50%",IF(AND(R28="Preventivo",S28="Manual"),"40%",IF(AND(R28="Detectivo",S28="Automático"),"40%",IF(AND(R28="Detectivo",S28="Manual"),"30%",IF(AND(R28="Correctivo",S28="Automático"),"35%",IF(AND(R28="Correctivo",S28="Manual"),"25%",""))))))</f>
        <v>50%</v>
      </c>
      <c r="U28" s="94" t="s">
        <v>126</v>
      </c>
      <c r="V28" s="94" t="s">
        <v>140</v>
      </c>
      <c r="W28" s="94" t="s">
        <v>185</v>
      </c>
      <c r="X28" s="99" t="s">
        <v>155</v>
      </c>
      <c r="Y28" s="103">
        <f>IFERROR(IF(Q28="Probabilidad",(K28-(+K28*T28)),IF(Q28="Impacto",K28,"")),"")</f>
        <v>0.3</v>
      </c>
      <c r="Z28" s="104" t="str">
        <f t="shared" ref="Z28:Z31" si="32">IFERROR(IF(Y28="","",IF(Y28&lt;=0.2,"Muy Baja",IF(Y28&lt;=0.4,"Baja",IF(Y28&lt;=0.6,"Media",IF(Y28&lt;=0.8,"Alta","Muy Alta"))))),"")</f>
        <v>Baja</v>
      </c>
      <c r="AA28" s="101">
        <f>+Y28</f>
        <v>0.3</v>
      </c>
      <c r="AB28" s="104" t="str">
        <f>IFERROR(IF(AC28="","",IF(AC28&lt;=0.2,"Leve",IF(AC28&lt;=0.4,"Menor",IF(AC28&lt;=0.6,"Moderado",IF(AC28&lt;=0.8,"Mayor","Catastrófico"))))),"")</f>
        <v>Moderado</v>
      </c>
      <c r="AC28" s="101">
        <f>IFERROR(IF(Q28="Impacto",(M28-(+M28*T28)),IF(Q28="Probabilidad",M28,"")),"")</f>
        <v>0.6</v>
      </c>
      <c r="AD28" s="186" t="str">
        <f>IFERROR(IF(AE28=0,"",IF(AND(AE28&gt;0,AE28&lt;=0.2),"Muy Baja",IF(AE28&lt;=0.4,"Baja",IF(AE28&lt;=0.6,"Media",IF(AE28&lt;=0.8,"Alta","Muy Alta"))))),"")</f>
        <v>Muy Baja</v>
      </c>
      <c r="AE28" s="188">
        <f>MIN(Y28:Y32)</f>
        <v>3.8879999999999998E-2</v>
      </c>
      <c r="AF28" s="186" t="str">
        <f>IFERROR(IF(AG28=0,"",IF(AND(AG28&gt;0,AG28&lt;=0.2),"Leve",IF(AG28&lt;=0.4,"Menor",IF(AG28&lt;=0.6,"Moderado",IF(AG28&lt;=0.8,"Mayor","Catastrófico"))))),"")</f>
        <v>Moderado</v>
      </c>
      <c r="AG28" s="188">
        <f>MIN(AC28:AC32)</f>
        <v>0.6</v>
      </c>
      <c r="AH28" s="181" t="str">
        <f>IFERROR(IF(OR(AND(AD28="Muy Baja",AF28="Leve"),AND(AD28="Muy Baja",AF28="Menor"),AND(AD28="Baja",AF28="Leve")),"Bajo",IF(OR(AND(AD28="Muy Baja",AF28="Moderado"),AND(AD28="Baja",AF28="Menor"),AND(AD28="Baja",AF28="Moderado"),AND(AD28="Media",AF28="Leve"),AND(AD28="Media",AF28="Menor"),AND(AD28="Media",AF28="Moderado"),AND(AD28="Alta",AF28="Leve"),AND(AD28="Alta",AF28="Menor")),"Moderado",IF(OR(AND(AD28="Muy Baja",AF28="Mayor"),AND(AD28="Baja",AF28="Mayor"),AND(AD28="Media",AF28="Mayor"),AND(AD28="Alta",AF28="Moderado"),AND(AD28="Alta",AF28="Mayor"),AND(AD28="Muy Alta",AF28="Leve"),AND(AD28="Muy Alta",AF28="Menor"),AND(AD28="Muy Alta",AF28="Moderado"),AND(AD28="Muy Alta",AF28="Mayor")),"Alto",IF(OR(AND(AD28="Muy Baja",AF28="Catastrófico"),AND(AD28="Baja",AF28="Catastrófico"),AND(AD28="Media",AF28="Catastrófico"),AND(AD28="Alta",AF28="Catastrófico"),AND(AD28="Muy Alta",AF28="Catastrófico")),"Extremo","")))),"")</f>
        <v>Moderado</v>
      </c>
      <c r="AI28" s="197" t="s">
        <v>130</v>
      </c>
      <c r="AJ28" s="202" t="s">
        <v>186</v>
      </c>
      <c r="AK28" s="173" t="s">
        <v>372</v>
      </c>
      <c r="AL28" s="177" t="s">
        <v>387</v>
      </c>
      <c r="AM28" s="173" t="s">
        <v>372</v>
      </c>
      <c r="AN28" s="177" t="s">
        <v>387</v>
      </c>
      <c r="AO28" s="81"/>
      <c r="AP28" s="81"/>
      <c r="AQ28" s="81"/>
      <c r="AR28" s="81"/>
      <c r="AS28" s="81"/>
      <c r="AT28" s="81"/>
      <c r="AU28" s="81"/>
      <c r="AV28" s="81"/>
      <c r="AW28" s="81"/>
      <c r="AX28" s="81"/>
      <c r="AY28" s="81"/>
      <c r="AZ28" s="81"/>
      <c r="BA28" s="81"/>
      <c r="BB28" s="81"/>
      <c r="BC28" s="81"/>
      <c r="BD28" s="81"/>
      <c r="BE28" s="81"/>
      <c r="BF28" s="81"/>
      <c r="BG28" s="81"/>
      <c r="BH28" s="81"/>
    </row>
    <row r="29" spans="1:60" ht="73.5" customHeight="1" x14ac:dyDescent="0.25">
      <c r="A29" s="249"/>
      <c r="B29" s="203"/>
      <c r="C29" s="203"/>
      <c r="D29" s="203"/>
      <c r="E29" s="203"/>
      <c r="F29" s="203"/>
      <c r="G29" s="203"/>
      <c r="H29" s="100" t="s">
        <v>187</v>
      </c>
      <c r="I29" s="243"/>
      <c r="J29" s="187"/>
      <c r="K29" s="190"/>
      <c r="L29" s="187"/>
      <c r="M29" s="190"/>
      <c r="N29" s="191"/>
      <c r="O29" s="99">
        <v>2</v>
      </c>
      <c r="P29" s="100" t="s">
        <v>188</v>
      </c>
      <c r="Q29" s="99" t="str">
        <f>IF(OR(R29="Preventivo",R29="Detectivo"),"Probabilidad",IF(R29="Correctivo","Impacto",""))</f>
        <v>Probabilidad</v>
      </c>
      <c r="R29" s="94" t="s">
        <v>134</v>
      </c>
      <c r="S29" s="94" t="s">
        <v>125</v>
      </c>
      <c r="T29" s="101" t="str">
        <f t="shared" ref="T29:T32" si="33">IF(AND(R29="Preventivo",S29="Automático"),"50%",IF(AND(R29="Preventivo",S29="Manual"),"40%",IF(AND(R29="Detectivo",S29="Automático"),"40%",IF(AND(R29="Detectivo",S29="Manual"),"30%",IF(AND(R29="Correctivo",S29="Automático"),"35%",IF(AND(R29="Correctivo",S29="Manual"),"25%",""))))))</f>
        <v>40%</v>
      </c>
      <c r="U29" s="94" t="s">
        <v>135</v>
      </c>
      <c r="V29" s="94" t="s">
        <v>127</v>
      </c>
      <c r="W29" s="94" t="s">
        <v>128</v>
      </c>
      <c r="X29" s="110" t="s">
        <v>189</v>
      </c>
      <c r="Y29" s="103">
        <f>IFERROR(IF(AND(Q28="Probabilidad",Q29="Probabilidad"),(AA28-(+AA28*T29)),IF(Q29="Probabilidad",(K28-(+K28*T29)),IF(Q29="Impacto",AA28,""))),"")</f>
        <v>0.18</v>
      </c>
      <c r="Z29" s="104" t="str">
        <f t="shared" si="32"/>
        <v>Muy Baja</v>
      </c>
      <c r="AA29" s="101">
        <f t="shared" ref="AA29:AA31" si="34">+Y29</f>
        <v>0.18</v>
      </c>
      <c r="AB29" s="104" t="str">
        <f t="shared" ref="AB29:AB31" si="35">IFERROR(IF(AC29="","",IF(AC29&lt;=0.2,"Leve",IF(AC29&lt;=0.4,"Menor",IF(AC29&lt;=0.6,"Moderado",IF(AC29&lt;=0.8,"Mayor","Catastrófico"))))),"")</f>
        <v>Moderado</v>
      </c>
      <c r="AC29" s="101">
        <f>IFERROR(IF(AND(Q28="Impacto",Q29="Impacto"),(AC28-(+AC28*T29)),IF(Q29="Impacto",($M$15-(+$M$15*T29)),IF(Q29="Probabilidad",AC28,""))),"")</f>
        <v>0.6</v>
      </c>
      <c r="AD29" s="187"/>
      <c r="AE29" s="189"/>
      <c r="AF29" s="187"/>
      <c r="AG29" s="189"/>
      <c r="AH29" s="182"/>
      <c r="AI29" s="198"/>
      <c r="AJ29" s="203"/>
      <c r="AK29" s="174"/>
      <c r="AL29" s="178"/>
      <c r="AM29" s="174"/>
      <c r="AN29" s="178"/>
      <c r="AO29" s="81"/>
      <c r="AP29" s="81"/>
      <c r="AQ29" s="81"/>
      <c r="AR29" s="81"/>
      <c r="AS29" s="81"/>
      <c r="AT29" s="81"/>
      <c r="AU29" s="81"/>
      <c r="AV29" s="81"/>
      <c r="AW29" s="81"/>
      <c r="AX29" s="81"/>
      <c r="AY29" s="81"/>
      <c r="AZ29" s="81"/>
      <c r="BA29" s="81"/>
      <c r="BB29" s="81"/>
      <c r="BC29" s="81"/>
      <c r="BD29" s="81"/>
      <c r="BE29" s="81"/>
      <c r="BF29" s="81"/>
      <c r="BG29" s="81"/>
      <c r="BH29" s="81"/>
    </row>
    <row r="30" spans="1:60" ht="73.5" customHeight="1" x14ac:dyDescent="0.25">
      <c r="A30" s="249"/>
      <c r="B30" s="203"/>
      <c r="C30" s="203"/>
      <c r="D30" s="203"/>
      <c r="E30" s="203"/>
      <c r="F30" s="203"/>
      <c r="G30" s="203"/>
      <c r="H30" s="100" t="s">
        <v>190</v>
      </c>
      <c r="I30" s="243"/>
      <c r="J30" s="187"/>
      <c r="K30" s="190"/>
      <c r="L30" s="187"/>
      <c r="M30" s="190"/>
      <c r="N30" s="191"/>
      <c r="O30" s="99">
        <v>3</v>
      </c>
      <c r="P30" s="100" t="s">
        <v>191</v>
      </c>
      <c r="Q30" s="99" t="str">
        <f>IF(OR(R30="Preventivo",R30="Detectivo"),"Probabilidad",IF(R30="Correctivo","Impacto",""))</f>
        <v>Probabilidad</v>
      </c>
      <c r="R30" s="94" t="s">
        <v>134</v>
      </c>
      <c r="S30" s="94" t="s">
        <v>125</v>
      </c>
      <c r="T30" s="101" t="str">
        <f t="shared" si="33"/>
        <v>40%</v>
      </c>
      <c r="U30" s="94" t="s">
        <v>135</v>
      </c>
      <c r="V30" s="94" t="s">
        <v>127</v>
      </c>
      <c r="W30" s="94" t="s">
        <v>128</v>
      </c>
      <c r="X30" s="110" t="s">
        <v>165</v>
      </c>
      <c r="Y30" s="103">
        <f>IFERROR(IF(AND(Q29="Probabilidad",Q30="Probabilidad"),(AA29-(+AA29*T30)),IF(AND(Q29="Impacto",Q30="Probabilidad"),(AA28-(+AA28*T30)),IF(Q30="Impacto",AA29,""))),"")</f>
        <v>0.108</v>
      </c>
      <c r="Z30" s="104" t="str">
        <f t="shared" si="32"/>
        <v>Muy Baja</v>
      </c>
      <c r="AA30" s="101">
        <f t="shared" si="34"/>
        <v>0.108</v>
      </c>
      <c r="AB30" s="104" t="str">
        <f t="shared" si="35"/>
        <v>Moderado</v>
      </c>
      <c r="AC30" s="101">
        <f>IFERROR(IF(AND(Q29="Impacto",Q30="Impacto"),(AC29-(+AC29*T30)),IF(AND(Q29="Probabilidad",Q30="Impacto"),(AC28-(+AC28*T30)),IF(Q30="Probabilidad",AC29,""))),"")</f>
        <v>0.6</v>
      </c>
      <c r="AD30" s="187"/>
      <c r="AE30" s="189"/>
      <c r="AF30" s="187"/>
      <c r="AG30" s="189"/>
      <c r="AH30" s="182"/>
      <c r="AI30" s="198"/>
      <c r="AJ30" s="203"/>
      <c r="AK30" s="174"/>
      <c r="AL30" s="178"/>
      <c r="AM30" s="174"/>
      <c r="AN30" s="178"/>
      <c r="AO30" s="81"/>
      <c r="AP30" s="81"/>
      <c r="AQ30" s="81"/>
      <c r="AR30" s="81"/>
      <c r="AS30" s="81"/>
      <c r="AT30" s="81"/>
      <c r="AU30" s="81"/>
      <c r="AV30" s="81"/>
      <c r="AW30" s="81"/>
      <c r="AX30" s="81"/>
      <c r="AY30" s="81"/>
      <c r="AZ30" s="81"/>
      <c r="BA30" s="81"/>
      <c r="BB30" s="81"/>
      <c r="BC30" s="81"/>
      <c r="BD30" s="81"/>
      <c r="BE30" s="81"/>
      <c r="BF30" s="81"/>
      <c r="BG30" s="81"/>
      <c r="BH30" s="81"/>
    </row>
    <row r="31" spans="1:60" ht="73.5" customHeight="1" x14ac:dyDescent="0.25">
      <c r="A31" s="249"/>
      <c r="B31" s="203"/>
      <c r="C31" s="203"/>
      <c r="D31" s="203"/>
      <c r="E31" s="203"/>
      <c r="F31" s="203"/>
      <c r="G31" s="203"/>
      <c r="H31" s="100" t="s">
        <v>192</v>
      </c>
      <c r="I31" s="243"/>
      <c r="J31" s="187"/>
      <c r="K31" s="190"/>
      <c r="L31" s="187"/>
      <c r="M31" s="190"/>
      <c r="N31" s="191"/>
      <c r="O31" s="99">
        <v>4</v>
      </c>
      <c r="P31" s="100" t="s">
        <v>193</v>
      </c>
      <c r="Q31" s="99" t="str">
        <f t="shared" ref="Q31:Q32" si="36">IF(OR(R31="Preventivo",R31="Detectivo"),"Probabilidad",IF(R31="Correctivo","Impacto",""))</f>
        <v>Probabilidad</v>
      </c>
      <c r="R31" s="94" t="s">
        <v>134</v>
      </c>
      <c r="S31" s="94" t="s">
        <v>125</v>
      </c>
      <c r="T31" s="101" t="str">
        <f t="shared" si="33"/>
        <v>40%</v>
      </c>
      <c r="U31" s="94" t="s">
        <v>135</v>
      </c>
      <c r="V31" s="94" t="s">
        <v>127</v>
      </c>
      <c r="W31" s="94" t="s">
        <v>128</v>
      </c>
      <c r="X31" s="110" t="s">
        <v>169</v>
      </c>
      <c r="Y31" s="103">
        <f>IFERROR(IF(AND(Q30="Probabilidad",Q31="Probabilidad"),(AA30-(+AA30*T31)),IF(AND(Q30="Impacto",Q31="Probabilidad"),(AA29-(+AA29*T31)),IF(Q31="Impacto",AA30,""))),"")</f>
        <v>6.4799999999999996E-2</v>
      </c>
      <c r="Z31" s="104" t="str">
        <f t="shared" si="32"/>
        <v>Muy Baja</v>
      </c>
      <c r="AA31" s="101">
        <f t="shared" si="34"/>
        <v>6.4799999999999996E-2</v>
      </c>
      <c r="AB31" s="104" t="str">
        <f t="shared" si="35"/>
        <v>Moderado</v>
      </c>
      <c r="AC31" s="101">
        <f>IFERROR(IF(AND(Q30="Impacto",Q31="Impacto"),(AC30-(+AC30*T31)),IF(AND(Q30="Probabilidad",Q31="Impacto"),(AC29-(+AC29*T31)),IF(Q31="Probabilidad",AC30,""))),"")</f>
        <v>0.6</v>
      </c>
      <c r="AD31" s="187"/>
      <c r="AE31" s="189"/>
      <c r="AF31" s="187"/>
      <c r="AG31" s="189"/>
      <c r="AH31" s="182"/>
      <c r="AI31" s="198"/>
      <c r="AJ31" s="203"/>
      <c r="AK31" s="174"/>
      <c r="AL31" s="178"/>
      <c r="AM31" s="174"/>
      <c r="AN31" s="178"/>
      <c r="AO31" s="81"/>
      <c r="AP31" s="81"/>
      <c r="AQ31" s="81"/>
      <c r="AR31" s="81"/>
      <c r="AS31" s="81"/>
      <c r="AT31" s="81"/>
      <c r="AU31" s="81"/>
      <c r="AV31" s="81"/>
      <c r="AW31" s="81"/>
      <c r="AX31" s="81"/>
      <c r="AY31" s="81"/>
      <c r="AZ31" s="81"/>
      <c r="BA31" s="81"/>
      <c r="BB31" s="81"/>
      <c r="BC31" s="81"/>
      <c r="BD31" s="81"/>
      <c r="BE31" s="81"/>
      <c r="BF31" s="81"/>
      <c r="BG31" s="81"/>
      <c r="BH31" s="81"/>
    </row>
    <row r="32" spans="1:60" ht="181.5" customHeight="1" x14ac:dyDescent="0.25">
      <c r="A32" s="249"/>
      <c r="B32" s="203"/>
      <c r="C32" s="203"/>
      <c r="D32" s="203"/>
      <c r="E32" s="203"/>
      <c r="F32" s="203"/>
      <c r="G32" s="203"/>
      <c r="H32" s="100" t="s">
        <v>194</v>
      </c>
      <c r="I32" s="243"/>
      <c r="J32" s="187"/>
      <c r="K32" s="190"/>
      <c r="L32" s="187"/>
      <c r="M32" s="190"/>
      <c r="N32" s="191"/>
      <c r="O32" s="99">
        <v>5</v>
      </c>
      <c r="P32" s="100" t="s">
        <v>195</v>
      </c>
      <c r="Q32" s="99" t="str">
        <f t="shared" si="36"/>
        <v>Probabilidad</v>
      </c>
      <c r="R32" s="94" t="s">
        <v>134</v>
      </c>
      <c r="S32" s="94" t="s">
        <v>125</v>
      </c>
      <c r="T32" s="101" t="str">
        <f t="shared" si="33"/>
        <v>40%</v>
      </c>
      <c r="U32" s="94" t="s">
        <v>135</v>
      </c>
      <c r="V32" s="94" t="s">
        <v>155</v>
      </c>
      <c r="W32" s="94" t="s">
        <v>155</v>
      </c>
      <c r="X32" s="110" t="s">
        <v>196</v>
      </c>
      <c r="Y32" s="103">
        <f>IFERROR(IF(AND(Q31="Probabilidad",Q32="Probabilidad"),(AA31-(+AA31*T32)),IF(AND(Q31="Impacto",Q32="Probabilidad"),(AA30-(+AA30*T32)),IF(Q32="Impacto",AA31,""))),"")</f>
        <v>3.8879999999999998E-2</v>
      </c>
      <c r="Z32" s="104" t="str">
        <f t="shared" ref="Z32" si="37">IFERROR(IF(Y32="","",IF(Y32&lt;=0.2,"Muy Baja",IF(Y32&lt;=0.4,"Baja",IF(Y32&lt;=0.6,"Media",IF(Y32&lt;=0.8,"Alta","Muy Alta"))))),"")</f>
        <v>Muy Baja</v>
      </c>
      <c r="AA32" s="101">
        <f t="shared" ref="AA32" si="38">+Y32</f>
        <v>3.8879999999999998E-2</v>
      </c>
      <c r="AB32" s="104" t="str">
        <f t="shared" ref="AB32" si="39">IFERROR(IF(AC32="","",IF(AC32&lt;=0.2,"Leve",IF(AC32&lt;=0.4,"Menor",IF(AC32&lt;=0.6,"Moderado",IF(AC32&lt;=0.8,"Mayor","Catastrófico"))))),"")</f>
        <v>Moderado</v>
      </c>
      <c r="AC32" s="101">
        <f>IFERROR(IF(AND(Q31="Impacto",Q32="Impacto"),(AC31-(+AC31*T32)),IF(AND(Q31="Probabilidad",Q32="Impacto"),(AC30-(+AC30*T32)),IF(Q32="Probabilidad",AC31,""))),"")</f>
        <v>0.6</v>
      </c>
      <c r="AD32" s="187"/>
      <c r="AE32" s="189"/>
      <c r="AF32" s="187"/>
      <c r="AG32" s="189"/>
      <c r="AH32" s="182"/>
      <c r="AI32" s="198"/>
      <c r="AJ32" s="204"/>
      <c r="AK32" s="174"/>
      <c r="AL32" s="179"/>
      <c r="AM32" s="174"/>
      <c r="AN32" s="179"/>
      <c r="AO32" s="81"/>
      <c r="AP32" s="81"/>
      <c r="AQ32" s="81"/>
      <c r="AR32" s="81"/>
      <c r="AS32" s="81"/>
      <c r="AT32" s="81"/>
      <c r="AU32" s="81"/>
      <c r="AV32" s="81"/>
      <c r="AW32" s="81"/>
      <c r="AX32" s="81"/>
      <c r="AY32" s="81"/>
      <c r="AZ32" s="81"/>
      <c r="BA32" s="81"/>
      <c r="BB32" s="81"/>
      <c r="BC32" s="81"/>
      <c r="BD32" s="81"/>
      <c r="BE32" s="81"/>
      <c r="BF32" s="81"/>
      <c r="BG32" s="81"/>
      <c r="BH32" s="81"/>
    </row>
    <row r="33" spans="1:61" s="108" customFormat="1" ht="408.6" customHeight="1" x14ac:dyDescent="0.3">
      <c r="A33" s="94" t="s">
        <v>197</v>
      </c>
      <c r="B33" s="95" t="s">
        <v>198</v>
      </c>
      <c r="C33" s="95" t="s">
        <v>199</v>
      </c>
      <c r="D33" s="95" t="s">
        <v>200</v>
      </c>
      <c r="E33" s="95" t="s">
        <v>201</v>
      </c>
      <c r="F33" s="95" t="s">
        <v>202</v>
      </c>
      <c r="G33" s="95" t="s">
        <v>203</v>
      </c>
      <c r="H33" s="95" t="s">
        <v>204</v>
      </c>
      <c r="I33" s="95" t="s">
        <v>120</v>
      </c>
      <c r="J33" s="96" t="s">
        <v>205</v>
      </c>
      <c r="K33" s="97">
        <f>IF(J33="","",IF(J33="Muy Baja",0.2,IF(J33="Baja",0.4,IF(J33="Media",0.6,IF(J33="Alta",0.8,IF(J33="Muy Alta",1,))))))</f>
        <v>0.4</v>
      </c>
      <c r="L33" s="96" t="s">
        <v>122</v>
      </c>
      <c r="M33" s="97">
        <f>IF(L33="","",IF(L33="Leve",0.2,IF(L33="Menor",0.4,IF(L33="Moderado",0.6,IF(L33="Mayor",0.8,IF(L33="Catastrófico",1,))))))</f>
        <v>1</v>
      </c>
      <c r="N33" s="98" t="str">
        <f>IF(OR(AND(J33="Muy Baja",L33="Leve"),AND(J33="Muy Baja",L33="Menor"),AND(J33="Baja",L33="Leve")),"Bajo",IF(OR(AND(J33="Muy Baja",L33="Moderado"),AND(J33="Baja",L33="Menor"),AND(J33="Baja",L33="Moderado"),AND(J33="Media",L33="Leve"),AND(J33="Media",L33="Menor"),AND(J33="Media",L33="Moderado"),AND(J33="Alta",L33="Leve"),AND(J33="Alta",L33="Menor")),"Moderado",IF(OR(AND(J33="Muy Baja",L33="Mayor"),AND(J33="Baja",L33="Mayor"),AND(J33="Media",L33="Mayor"),AND(J33="Alta",L33="Moderado"),AND(J33="Alta",L33="Mayor"),AND(J33="Muy Alta",L33="Leve"),AND(J33="Muy Alta",L33="Menor"),AND(J33="Muy Alta",L33="Moderado"),AND(J33="Muy Alta",L33="Mayor")),"Alto",IF(OR(AND(J33="Muy Baja",L33="Catastrófico"),AND(J33="Baja",L33="Catastrófico"),AND(J33="Media",L33="Catastrófico"),AND(J33="Alta",L33="Catastrófico"),AND(J33="Muy Alta",L33="Catastrófico")),"Extremo",""))))</f>
        <v>Extremo</v>
      </c>
      <c r="O33" s="99">
        <v>1</v>
      </c>
      <c r="P33" s="112" t="s">
        <v>206</v>
      </c>
      <c r="Q33" s="99" t="str">
        <f>IF(OR(R33="Preventivo",R33="Detectivo"),"Probabilidad",IF(R33="Correctivo","Impacto",""))</f>
        <v/>
      </c>
      <c r="R33" s="94" t="s">
        <v>155</v>
      </c>
      <c r="S33" s="94" t="s">
        <v>155</v>
      </c>
      <c r="T33" s="101"/>
      <c r="U33" s="94" t="s">
        <v>155</v>
      </c>
      <c r="V33" s="94" t="s">
        <v>155</v>
      </c>
      <c r="W33" s="94" t="s">
        <v>155</v>
      </c>
      <c r="X33" s="110" t="s">
        <v>155</v>
      </c>
      <c r="Y33" s="103">
        <f>IFERROR(IF(Q33="Probabilidad",(K33-(+K33*T33)),IF(Q33="",K33,"")),"")</f>
        <v>0.4</v>
      </c>
      <c r="Z33" s="104" t="str">
        <f t="shared" ref="Z33:Z36" si="40">IFERROR(IF(Y33="","",IF(Y33&lt;=0.2,"Muy Baja",IF(Y33&lt;=0.4,"Baja",IF(Y33&lt;=0.6,"Media",IF(Y33&lt;=0.8,"Alta","Muy Alta"))))),"")</f>
        <v>Baja</v>
      </c>
      <c r="AA33" s="101">
        <f>+Y33</f>
        <v>0.4</v>
      </c>
      <c r="AB33" s="104" t="str">
        <f>IFERROR(IF(AC33="","",IF(AC33&lt;=0.2,"Leve",IF(AC33&lt;=0.4,"Menor",IF(AC33&lt;=0.6,"Moderado",IF(AC33&lt;=0.8,"Mayor","Catastrófico"))))),"")</f>
        <v>Catastrófico</v>
      </c>
      <c r="AC33" s="101">
        <f>IFERROR(IF(Q33="Impacto",(M33-(+M33*T33)),IF(Q33="",M33,"")),"")</f>
        <v>1</v>
      </c>
      <c r="AD33" s="96" t="str">
        <f>IFERROR(IF(AE33=0,"",IF(AND(AE33&gt;0,AE33&lt;=0.2),"Muy Baja",IF(AE33&lt;=0.4,"Baja",IF(AE33&lt;=0.6,"Media",IF(AE33&lt;=0.8,"Alta","Muy Alta"))))),"")</f>
        <v>Baja</v>
      </c>
      <c r="AE33" s="105">
        <f>MIN(Y33:Y33)</f>
        <v>0.4</v>
      </c>
      <c r="AF33" s="96" t="str">
        <f>IFERROR(IF(AG33=0,"",IF(AND(AG33&gt;0,AG33&lt;=0.2),"Leve",IF(AG33&lt;=0.4,"Menor",IF(AG33&lt;=0.6,"Moderado",IF(AG33&lt;=0.8,"Mayor","Catastrófico"))))),"")</f>
        <v>Catastrófico</v>
      </c>
      <c r="AG33" s="105">
        <f>MIN(AC33:AC33)</f>
        <v>1</v>
      </c>
      <c r="AH33" s="106" t="str">
        <f>IFERROR(IF(OR(AND(AD33="Muy Baja",AF33="Leve"),AND(AD33="Muy Baja",AF33="Menor"),AND(AD33="Baja",AF33="Leve")),"Bajo",IF(OR(AND(AD33="Muy Baja",AF33="Moderado"),AND(AD33="Baja",AF33="Menor"),AND(AD33="Baja",AF33="Moderado"),AND(AD33="Media",AF33="Leve"),AND(AD33="Media",AF33="Menor"),AND(AD33="Media",AF33="Moderado"),AND(AD33="Alta",AF33="Leve"),AND(AD33="Alta",AF33="Menor")),"Moderado",IF(OR(AND(AD33="Muy Baja",AF33="Mayor"),AND(AD33="Baja",AF33="Mayor"),AND(AD33="Media",AF33="Mayor"),AND(AD33="Alta",AF33="Moderado"),AND(AD33="Alta",AF33="Mayor"),AND(AD33="Muy Alta",AF33="Leve"),AND(AD33="Muy Alta",AF33="Menor"),AND(AD33="Muy Alta",AF33="Moderado"),AND(AD33="Muy Alta",AF33="Mayor")),"Alto",IF(OR(AND(AD33="Muy Baja",AF33="Catastrófico"),AND(AD33="Baja",AF33="Catastrófico"),AND(AD33="Media",AF33="Catastrófico"),AND(AD33="Alta",AF33="Catastrófico"),AND(AD33="Muy Alta",AF33="Catastrófico")),"Extremo","")))),"")</f>
        <v>Extremo</v>
      </c>
      <c r="AI33" s="106" t="s">
        <v>130</v>
      </c>
      <c r="AJ33" s="113" t="s">
        <v>207</v>
      </c>
      <c r="AK33" s="80" t="s">
        <v>373</v>
      </c>
      <c r="AL33" s="126" t="s">
        <v>386</v>
      </c>
      <c r="AM33" s="80" t="s">
        <v>394</v>
      </c>
      <c r="AN33" s="126" t="s">
        <v>386</v>
      </c>
      <c r="AO33" s="107"/>
      <c r="AP33" s="107"/>
      <c r="AQ33" s="107"/>
      <c r="AR33" s="107"/>
      <c r="AS33" s="107"/>
      <c r="AT33" s="107"/>
      <c r="AU33" s="107"/>
      <c r="AV33" s="107"/>
      <c r="AW33" s="107"/>
      <c r="AX33" s="107"/>
      <c r="AY33" s="107"/>
      <c r="AZ33" s="107"/>
      <c r="BA33" s="107"/>
      <c r="BB33" s="107"/>
      <c r="BC33" s="107"/>
      <c r="BD33" s="107"/>
      <c r="BE33" s="107"/>
      <c r="BF33" s="107"/>
      <c r="BG33" s="107"/>
      <c r="BH33" s="107"/>
      <c r="BI33" s="107"/>
    </row>
    <row r="34" spans="1:61" s="108" customFormat="1" ht="64.5" customHeight="1" x14ac:dyDescent="0.3">
      <c r="A34" s="249" t="s">
        <v>208</v>
      </c>
      <c r="B34" s="250" t="s">
        <v>198</v>
      </c>
      <c r="C34" s="250" t="s">
        <v>209</v>
      </c>
      <c r="D34" s="250" t="s">
        <v>210</v>
      </c>
      <c r="E34" s="250" t="s">
        <v>211</v>
      </c>
      <c r="F34" s="250" t="s">
        <v>212</v>
      </c>
      <c r="G34" s="250" t="s">
        <v>213</v>
      </c>
      <c r="H34" s="110" t="s">
        <v>214</v>
      </c>
      <c r="I34" s="250" t="s">
        <v>215</v>
      </c>
      <c r="J34" s="248" t="s">
        <v>205</v>
      </c>
      <c r="K34" s="190">
        <f t="shared" ref="K34:K36" si="41">IF(J34="","",IF(J34="Muy Baja",0.2,IF(J34="Baja",0.4,IF(J34="Media",0.6,IF(J34="Alta",0.8,IF(J34="Muy Alta",1,))))))</f>
        <v>0.4</v>
      </c>
      <c r="L34" s="248" t="s">
        <v>216</v>
      </c>
      <c r="M34" s="190">
        <f t="shared" ref="M34:M36" si="42">IF(L34="","",IF(L34="Leve",0.2,IF(L34="Menor",0.4,IF(L34="Moderado",0.6,IF(L34="Mayor",0.8,IF(L34="Catastrófico",1,))))))</f>
        <v>0.8</v>
      </c>
      <c r="N34" s="191" t="str">
        <f t="shared" ref="N34:N36" si="43">IF(OR(AND(J34="Muy Baja",L34="Leve"),AND(J34="Muy Baja",L34="Menor"),AND(J34="Baja",L34="Leve")),"Bajo",IF(OR(AND(J34="Muy Baja",L34="Moderado"),AND(J34="Baja",L34="Menor"),AND(J34="Baja",L34="Moderado"),AND(J34="Media",L34="Leve"),AND(J34="Media",L34="Menor"),AND(J34="Media",L34="Moderado"),AND(J34="Alta",L34="Leve"),AND(J34="Alta",L34="Menor")),"Moderado",IF(OR(AND(J34="Muy Baja",L34="Mayor"),AND(J34="Baja",L34="Mayor"),AND(J34="Media",L34="Mayor"),AND(J34="Alta",L34="Moderado"),AND(J34="Alta",L34="Mayor"),AND(J34="Muy Alta",L34="Leve"),AND(J34="Muy Alta",L34="Menor"),AND(J34="Muy Alta",L34="Moderado"),AND(J34="Muy Alta",L34="Mayor")),"Alto",IF(OR(AND(J34="Muy Baja",L34="Catastrófico"),AND(J34="Baja",L34="Catastrófico"),AND(J34="Media",L34="Catastrófico"),AND(J34="Alta",L34="Catastrófico"),AND(J34="Muy Alta",L34="Catastrófico")),"Extremo",""))))</f>
        <v>Alto</v>
      </c>
      <c r="O34" s="99">
        <v>1</v>
      </c>
      <c r="P34" s="121" t="s">
        <v>217</v>
      </c>
      <c r="Q34" s="99" t="str">
        <f t="shared" ref="Q34:Q36" si="44">IF(OR(R34="Preventivo",R34="Detectivo"),"Probabilidad",IF(R34="Correctivo","Impacto",""))</f>
        <v>Probabilidad</v>
      </c>
      <c r="R34" s="94" t="s">
        <v>134</v>
      </c>
      <c r="S34" s="94" t="s">
        <v>125</v>
      </c>
      <c r="T34" s="101" t="str">
        <f t="shared" ref="T34:T35" si="45">IF(AND(R34="Preventivo",S34="Automático"),"50%",IF(AND(R34="Preventivo",S34="Manual"),"40%",IF(AND(R34="Detectivo",S34="Automático"),"40%",IF(AND(R34="Detectivo",S34="Manual"),"30%",IF(AND(R34="Correctivo",S34="Automático"),"35%",IF(AND(R34="Correctivo",S34="Manual"),"25%",""))))))</f>
        <v>40%</v>
      </c>
      <c r="U34" s="94" t="s">
        <v>126</v>
      </c>
      <c r="V34" s="94" t="s">
        <v>127</v>
      </c>
      <c r="W34" s="94" t="s">
        <v>128</v>
      </c>
      <c r="X34" s="110" t="s">
        <v>218</v>
      </c>
      <c r="Y34" s="123">
        <f>IFERROR(IF(Q34="Probabilidad",(K34-(+K34*T34)),IF(Q34="Impacto",K34,"")),"")</f>
        <v>0.24</v>
      </c>
      <c r="Z34" s="124" t="str">
        <f t="shared" si="40"/>
        <v>Baja</v>
      </c>
      <c r="AA34" s="125">
        <f>+Y34</f>
        <v>0.24</v>
      </c>
      <c r="AB34" s="124" t="str">
        <f>IFERROR(IF(AC34="","",IF(AC34&lt;=0.2,"Leve",IF(AC34&lt;=0.4,"Menor",IF(AC34&lt;=0.6,"Moderado",IF(AC34&lt;=0.8,"Mayor","Catastrófico"))))),"")</f>
        <v>Mayor</v>
      </c>
      <c r="AC34" s="125">
        <f>IFERROR(IF(Q34="Impacto",(M34-(+M34*T34)),IF(Q34="Probabilidad",M34,"")),"")</f>
        <v>0.8</v>
      </c>
      <c r="AD34" s="252" t="str">
        <f t="shared" ref="AD34" si="46">IFERROR(IF(AE34=0,"",IF(AND(AE34&gt;0,AE34&lt;=0.2),"Muy Baja",IF(AE34&lt;=0.4,"Baja",IF(AE34&lt;=0.6,"Media",IF(AE34&lt;=0.8,"Alta","Muy Alta"))))),"")</f>
        <v>Muy Baja</v>
      </c>
      <c r="AE34" s="253">
        <f>MIN(Y34:Y36)</f>
        <v>0.14399999999999999</v>
      </c>
      <c r="AF34" s="252" t="str">
        <f t="shared" ref="AF34" si="47">IFERROR(IF(AG34=0,"",IF(AND(AG34&gt;0,AG34&lt;=0.2),"Leve",IF(AG34&lt;=0.4,"Menor",IF(AG34&lt;=0.6,"Moderado",IF(AG34&lt;=0.8,"Mayor","Catastrófico"))))),"")</f>
        <v>Mayor</v>
      </c>
      <c r="AG34" s="253">
        <f>MIN(AC34:AC36)</f>
        <v>0.75</v>
      </c>
      <c r="AH34" s="254" t="str">
        <f t="shared" ref="AH34" si="48">IFERROR(IF(OR(AND(AD34="Muy Baja",AF34="Leve"),AND(AD34="Muy Baja",AF34="Menor"),AND(AD34="Baja",AF34="Leve")),"Bajo",IF(OR(AND(AD34="Muy Baja",AF34="Moderado"),AND(AD34="Baja",AF34="Menor"),AND(AD34="Baja",AF34="Moderado"),AND(AD34="Media",AF34="Leve"),AND(AD34="Media",AF34="Menor"),AND(AD34="Media",AF34="Moderado"),AND(AD34="Alta",AF34="Leve"),AND(AD34="Alta",AF34="Menor")),"Moderado",IF(OR(AND(AD34="Muy Baja",AF34="Mayor"),AND(AD34="Baja",AF34="Mayor"),AND(AD34="Media",AF34="Mayor"),AND(AD34="Alta",AF34="Moderado"),AND(AD34="Alta",AF34="Mayor"),AND(AD34="Muy Alta",AF34="Leve"),AND(AD34="Muy Alta",AF34="Menor"),AND(AD34="Muy Alta",AF34="Moderado"),AND(AD34="Muy Alta",AF34="Mayor")),"Alto",IF(OR(AND(AD34="Muy Baja",AF34="Catastrófico"),AND(AD34="Baja",AF34="Catastrófico"),AND(AD34="Media",AF34="Catastrófico"),AND(AD34="Alta",AF34="Catastrófico"),AND(AD34="Muy Alta",AF34="Catastrófico")),"Extremo","")))),"")</f>
        <v>Alto</v>
      </c>
      <c r="AI34" s="255"/>
      <c r="AJ34" s="183"/>
      <c r="AK34" s="180" t="s">
        <v>385</v>
      </c>
      <c r="AL34" s="173" t="s">
        <v>388</v>
      </c>
      <c r="AM34" s="180" t="s">
        <v>385</v>
      </c>
      <c r="AN34" s="173" t="s">
        <v>393</v>
      </c>
      <c r="AO34" s="107"/>
      <c r="AP34" s="107"/>
      <c r="AQ34" s="107"/>
      <c r="AR34" s="107"/>
      <c r="AS34" s="107"/>
      <c r="AT34" s="107"/>
      <c r="AU34" s="107"/>
      <c r="AV34" s="107"/>
      <c r="AW34" s="107"/>
      <c r="AX34" s="107"/>
      <c r="AY34" s="107"/>
      <c r="AZ34" s="107"/>
      <c r="BA34" s="107"/>
      <c r="BB34" s="107"/>
      <c r="BC34" s="107"/>
      <c r="BD34" s="107"/>
      <c r="BE34" s="107"/>
      <c r="BF34" s="107"/>
      <c r="BG34" s="107"/>
      <c r="BH34" s="107"/>
      <c r="BI34" s="107"/>
    </row>
    <row r="35" spans="1:61" s="108" customFormat="1" ht="64.5" customHeight="1" x14ac:dyDescent="0.3">
      <c r="A35" s="249"/>
      <c r="B35" s="250"/>
      <c r="C35" s="250"/>
      <c r="D35" s="250"/>
      <c r="E35" s="250"/>
      <c r="F35" s="250"/>
      <c r="G35" s="250"/>
      <c r="H35" s="110" t="s">
        <v>219</v>
      </c>
      <c r="I35" s="250"/>
      <c r="J35" s="248"/>
      <c r="K35" s="190" t="str">
        <f t="shared" si="41"/>
        <v/>
      </c>
      <c r="L35" s="248"/>
      <c r="M35" s="190" t="str">
        <f t="shared" si="42"/>
        <v/>
      </c>
      <c r="N35" s="191" t="str">
        <f t="shared" si="43"/>
        <v/>
      </c>
      <c r="O35" s="99">
        <v>2</v>
      </c>
      <c r="P35" s="121" t="s">
        <v>220</v>
      </c>
      <c r="Q35" s="99" t="str">
        <f t="shared" si="44"/>
        <v>Impacto</v>
      </c>
      <c r="R35" s="94" t="s">
        <v>124</v>
      </c>
      <c r="S35" s="94" t="s">
        <v>125</v>
      </c>
      <c r="T35" s="101" t="str">
        <f t="shared" si="45"/>
        <v>25%</v>
      </c>
      <c r="U35" s="94" t="s">
        <v>126</v>
      </c>
      <c r="V35" s="94" t="s">
        <v>127</v>
      </c>
      <c r="W35" s="94" t="s">
        <v>128</v>
      </c>
      <c r="X35" s="110" t="s">
        <v>221</v>
      </c>
      <c r="Y35" s="123">
        <f>IFERROR(IF(AND(Q34="Probabilidad",Q35="Probabilidad"),(AA34-(+AA34*T35)),IF(Q35="Probabilidad",(K34-(+K34*T35)),IF(Q35="Impacto",AA34,""))),"")</f>
        <v>0.24</v>
      </c>
      <c r="Z35" s="124" t="str">
        <f t="shared" si="40"/>
        <v>Baja</v>
      </c>
      <c r="AA35" s="125">
        <f t="shared" ref="AA35:AA36" si="49">+Y35</f>
        <v>0.24</v>
      </c>
      <c r="AB35" s="124" t="str">
        <f t="shared" ref="AB35:AB36" si="50">IFERROR(IF(AC35="","",IF(AC35&lt;=0.2,"Leve",IF(AC35&lt;=0.4,"Menor",IF(AC35&lt;=0.6,"Moderado",IF(AC35&lt;=0.8,"Mayor","Catastrófico"))))),"")</f>
        <v>Mayor</v>
      </c>
      <c r="AC35" s="125">
        <f>IFERROR(IF(AND(Q34="Impacto",Q35="Impacto"),(AC34-(+AC34*T35)),IF(Q35="Impacto",($M$15-(+$M$15*T35)),IF(Q35="Probabilidad",AC34,""))),"")</f>
        <v>0.75</v>
      </c>
      <c r="AD35" s="252"/>
      <c r="AE35" s="253"/>
      <c r="AF35" s="252"/>
      <c r="AG35" s="253"/>
      <c r="AH35" s="254"/>
      <c r="AI35" s="255"/>
      <c r="AJ35" s="183"/>
      <c r="AK35" s="180"/>
      <c r="AL35" s="173"/>
      <c r="AM35" s="180"/>
      <c r="AN35" s="173"/>
      <c r="AO35" s="107"/>
      <c r="AP35" s="107"/>
      <c r="AQ35" s="107"/>
      <c r="AR35" s="107"/>
      <c r="AS35" s="107"/>
      <c r="AT35" s="107"/>
      <c r="AU35" s="107"/>
      <c r="AV35" s="107"/>
      <c r="AW35" s="107"/>
      <c r="AX35" s="107"/>
      <c r="AY35" s="107"/>
      <c r="AZ35" s="107"/>
      <c r="BA35" s="107"/>
      <c r="BB35" s="107"/>
      <c r="BC35" s="107"/>
      <c r="BD35" s="107"/>
      <c r="BE35" s="107"/>
      <c r="BF35" s="107"/>
      <c r="BG35" s="107"/>
      <c r="BH35" s="107"/>
      <c r="BI35" s="107"/>
    </row>
    <row r="36" spans="1:61" ht="156" customHeight="1" x14ac:dyDescent="0.25">
      <c r="A36" s="249"/>
      <c r="B36" s="250"/>
      <c r="C36" s="250"/>
      <c r="D36" s="250"/>
      <c r="E36" s="250"/>
      <c r="F36" s="250"/>
      <c r="G36" s="250"/>
      <c r="H36" s="110" t="s">
        <v>222</v>
      </c>
      <c r="I36" s="250"/>
      <c r="J36" s="248"/>
      <c r="K36" s="190" t="str">
        <f t="shared" si="41"/>
        <v/>
      </c>
      <c r="L36" s="248"/>
      <c r="M36" s="190" t="str">
        <f t="shared" si="42"/>
        <v/>
      </c>
      <c r="N36" s="191" t="str">
        <f t="shared" si="43"/>
        <v/>
      </c>
      <c r="O36" s="113">
        <v>3</v>
      </c>
      <c r="P36" s="120" t="s">
        <v>223</v>
      </c>
      <c r="Q36" s="99" t="str">
        <f t="shared" si="44"/>
        <v>Probabilidad</v>
      </c>
      <c r="R36" s="94" t="s">
        <v>134</v>
      </c>
      <c r="S36" s="94" t="s">
        <v>125</v>
      </c>
      <c r="T36" s="101" t="str">
        <f t="shared" ref="T36" si="51">IF(AND(R36="Preventivo",S36="Automático"),"50%",IF(AND(R36="Preventivo",S36="Manual"),"40%",IF(AND(R36="Detectivo",S36="Automático"),"40%",IF(AND(R36="Detectivo",S36="Manual"),"30%",IF(AND(R36="Correctivo",S36="Automático"),"35%",IF(AND(R36="Correctivo",S36="Manual"),"25%",""))))))</f>
        <v>40%</v>
      </c>
      <c r="U36" s="94" t="s">
        <v>126</v>
      </c>
      <c r="V36" s="94" t="s">
        <v>127</v>
      </c>
      <c r="W36" s="94" t="s">
        <v>128</v>
      </c>
      <c r="X36" s="113" t="s">
        <v>224</v>
      </c>
      <c r="Y36" s="123">
        <f>IFERROR(IF(AND(Q35="Probabilidad",Q36="Probabilidad"),(AA35-(+AA35*T36)),IF(AND(Q35="Impacto",Q36="Probabilidad"),(AA34-(+AA34*T36)),IF(Q36="Impacto",AA35,""))),"")</f>
        <v>0.14399999999999999</v>
      </c>
      <c r="Z36" s="124" t="str">
        <f t="shared" si="40"/>
        <v>Muy Baja</v>
      </c>
      <c r="AA36" s="125">
        <f t="shared" si="49"/>
        <v>0.14399999999999999</v>
      </c>
      <c r="AB36" s="124" t="str">
        <f t="shared" si="50"/>
        <v>Mayor</v>
      </c>
      <c r="AC36" s="125">
        <f>IFERROR(IF(AND(Q35="Impacto",Q36="Impacto"),(AC35-(+AC35*T36)),IF(AND(Q35="Probabilidad",Q36="Impacto"),(AC34-(+AC34*T36)),IF(Q36="Probabilidad",AC35,""))),"")</f>
        <v>0.75</v>
      </c>
      <c r="AD36" s="252"/>
      <c r="AE36" s="253"/>
      <c r="AF36" s="252"/>
      <c r="AG36" s="253"/>
      <c r="AH36" s="254"/>
      <c r="AI36" s="255"/>
      <c r="AJ36" s="183"/>
      <c r="AK36" s="180"/>
      <c r="AL36" s="173"/>
      <c r="AM36" s="180"/>
      <c r="AN36" s="173"/>
    </row>
    <row r="37" spans="1:61" x14ac:dyDescent="0.25">
      <c r="A37" s="122" t="s">
        <v>225</v>
      </c>
    </row>
    <row r="41" spans="1:61" x14ac:dyDescent="0.25">
      <c r="A41" s="114" t="s">
        <v>226</v>
      </c>
      <c r="B41" s="114"/>
      <c r="C41" s="82"/>
      <c r="D41" s="82"/>
      <c r="E41" s="82"/>
      <c r="F41" s="82"/>
      <c r="I41" s="82"/>
    </row>
    <row r="43" spans="1:61" x14ac:dyDescent="0.25">
      <c r="C43" s="86" t="s">
        <v>227</v>
      </c>
      <c r="D43" s="86"/>
      <c r="F43" s="82"/>
    </row>
    <row r="44" spans="1:61" x14ac:dyDescent="0.25">
      <c r="G44" s="115"/>
    </row>
    <row r="45" spans="1:61" x14ac:dyDescent="0.25">
      <c r="C45" s="117" t="s">
        <v>228</v>
      </c>
      <c r="D45" s="118" t="s">
        <v>229</v>
      </c>
      <c r="E45" s="239" t="s">
        <v>230</v>
      </c>
      <c r="F45" s="239"/>
      <c r="G45" s="239"/>
      <c r="H45" s="239"/>
    </row>
    <row r="46" spans="1:61" x14ac:dyDescent="0.25">
      <c r="C46" s="113" t="s">
        <v>174</v>
      </c>
      <c r="D46" s="119">
        <v>44846</v>
      </c>
      <c r="E46" s="240" t="s">
        <v>231</v>
      </c>
      <c r="F46" s="240"/>
      <c r="G46" s="240"/>
      <c r="H46" s="240"/>
    </row>
    <row r="47" spans="1:61" x14ac:dyDescent="0.25">
      <c r="C47" s="113" t="s">
        <v>208</v>
      </c>
      <c r="D47" s="119">
        <v>45471</v>
      </c>
      <c r="E47" s="241" t="s">
        <v>232</v>
      </c>
      <c r="F47" s="241"/>
      <c r="G47" s="241"/>
      <c r="H47" s="241"/>
    </row>
    <row r="48" spans="1:61" x14ac:dyDescent="0.25">
      <c r="C48" s="113"/>
      <c r="D48" s="113"/>
      <c r="E48" s="241"/>
      <c r="F48" s="241"/>
      <c r="G48" s="241"/>
      <c r="H48" s="241"/>
    </row>
    <row r="49" spans="3:8" x14ac:dyDescent="0.25">
      <c r="C49" s="113"/>
      <c r="D49" s="113"/>
      <c r="E49" s="241"/>
      <c r="F49" s="241"/>
      <c r="G49" s="241"/>
      <c r="H49" s="241"/>
    </row>
    <row r="50" spans="3:8" x14ac:dyDescent="0.25">
      <c r="C50" s="113"/>
      <c r="D50" s="113"/>
      <c r="E50" s="241"/>
      <c r="F50" s="241"/>
      <c r="G50" s="241"/>
      <c r="H50" s="241"/>
    </row>
  </sheetData>
  <sheetProtection algorithmName="SHA-512" hashValue="MxkwI1bm2NBt1MUhDnh7vIMxcmGkdzhq3QpTuTArOngbaKqB0WcEPxJMVEA5gwvZkAO7xBbD3oTSFqXw1lXBIQ==" saltValue="wqKtos/iVMOIH8yX+I3XXg==" spinCount="100000" sheet="1" formatCells="0" formatColumns="0" formatRows="0" insertRows="0"/>
  <dataConsolidate/>
  <mergeCells count="136">
    <mergeCell ref="AD34:AD36"/>
    <mergeCell ref="AE34:AE36"/>
    <mergeCell ref="AF34:AF36"/>
    <mergeCell ref="AG34:AG36"/>
    <mergeCell ref="AH34:AH36"/>
    <mergeCell ref="AI34:AI36"/>
    <mergeCell ref="F6:G6"/>
    <mergeCell ref="F7:G7"/>
    <mergeCell ref="D8:I8"/>
    <mergeCell ref="D9:I9"/>
    <mergeCell ref="P13:P14"/>
    <mergeCell ref="L15:L27"/>
    <mergeCell ref="C15:C27"/>
    <mergeCell ref="A15:A27"/>
    <mergeCell ref="D15:D27"/>
    <mergeCell ref="E15:E27"/>
    <mergeCell ref="F15:F27"/>
    <mergeCell ref="G15:G27"/>
    <mergeCell ref="I15:I27"/>
    <mergeCell ref="A11:I11"/>
    <mergeCell ref="H15:H19"/>
    <mergeCell ref="H20:H21"/>
    <mergeCell ref="A8:C8"/>
    <mergeCell ref="B12:B14"/>
    <mergeCell ref="B15:B27"/>
    <mergeCell ref="D6:E7"/>
    <mergeCell ref="L34:L36"/>
    <mergeCell ref="M34:M36"/>
    <mergeCell ref="N34:N36"/>
    <mergeCell ref="A28:A32"/>
    <mergeCell ref="C28:C32"/>
    <mergeCell ref="D28:D32"/>
    <mergeCell ref="E28:E32"/>
    <mergeCell ref="F28:F32"/>
    <mergeCell ref="G28:G32"/>
    <mergeCell ref="B28:B32"/>
    <mergeCell ref="A34:A36"/>
    <mergeCell ref="B34:B36"/>
    <mergeCell ref="C34:C36"/>
    <mergeCell ref="D34:D36"/>
    <mergeCell ref="E34:E36"/>
    <mergeCell ref="F34:F36"/>
    <mergeCell ref="G34:G36"/>
    <mergeCell ref="I34:I36"/>
    <mergeCell ref="J34:J36"/>
    <mergeCell ref="K15:K27"/>
    <mergeCell ref="E45:H45"/>
    <mergeCell ref="E46:H46"/>
    <mergeCell ref="E47:H47"/>
    <mergeCell ref="E48:H48"/>
    <mergeCell ref="E49:H49"/>
    <mergeCell ref="E50:H50"/>
    <mergeCell ref="I28:I32"/>
    <mergeCell ref="J28:J32"/>
    <mergeCell ref="K28:K32"/>
    <mergeCell ref="K34:K36"/>
    <mergeCell ref="A1:C4"/>
    <mergeCell ref="D1:AF4"/>
    <mergeCell ref="A12:A14"/>
    <mergeCell ref="C12:C14"/>
    <mergeCell ref="D12:D14"/>
    <mergeCell ref="E12:E14"/>
    <mergeCell ref="F12:F14"/>
    <mergeCell ref="G12:G14"/>
    <mergeCell ref="H12:H14"/>
    <mergeCell ref="I12:I14"/>
    <mergeCell ref="Y13:Y14"/>
    <mergeCell ref="Z13:Z14"/>
    <mergeCell ref="AA13:AA14"/>
    <mergeCell ref="AB13:AB14"/>
    <mergeCell ref="M13:M14"/>
    <mergeCell ref="N13:N14"/>
    <mergeCell ref="O13:O14"/>
    <mergeCell ref="O12:X12"/>
    <mergeCell ref="A6:C7"/>
    <mergeCell ref="A9:C9"/>
    <mergeCell ref="H6:I6"/>
    <mergeCell ref="H7:I7"/>
    <mergeCell ref="AD12:AH12"/>
    <mergeCell ref="J13:J14"/>
    <mergeCell ref="AG1:AI1"/>
    <mergeCell ref="AG2:AI2"/>
    <mergeCell ref="AG3:AI3"/>
    <mergeCell ref="AG4:AI4"/>
    <mergeCell ref="AH28:AH32"/>
    <mergeCell ref="AI15:AI27"/>
    <mergeCell ref="AI12:AI14"/>
    <mergeCell ref="AJ13:AJ14"/>
    <mergeCell ref="AH13:AH14"/>
    <mergeCell ref="AJ15:AJ27"/>
    <mergeCell ref="AJ28:AJ32"/>
    <mergeCell ref="AI28:AI32"/>
    <mergeCell ref="J11:AH11"/>
    <mergeCell ref="AG13:AG14"/>
    <mergeCell ref="J15:J27"/>
    <mergeCell ref="Q13:Q14"/>
    <mergeCell ref="R13:X13"/>
    <mergeCell ref="J12:N12"/>
    <mergeCell ref="AI11:AJ11"/>
    <mergeCell ref="M15:M27"/>
    <mergeCell ref="N15:N27"/>
    <mergeCell ref="AD15:AD27"/>
    <mergeCell ref="AE15:AE27"/>
    <mergeCell ref="K13:K14"/>
    <mergeCell ref="L13:L14"/>
    <mergeCell ref="AF28:AF32"/>
    <mergeCell ref="AG28:AG32"/>
    <mergeCell ref="L28:L32"/>
    <mergeCell ref="M28:M32"/>
    <mergeCell ref="N28:N32"/>
    <mergeCell ref="AD28:AD32"/>
    <mergeCell ref="AE28:AE32"/>
    <mergeCell ref="AC13:AC14"/>
    <mergeCell ref="AD13:AD14"/>
    <mergeCell ref="AE13:AE14"/>
    <mergeCell ref="AF13:AF14"/>
    <mergeCell ref="AF15:AF27"/>
    <mergeCell ref="AG15:AG27"/>
    <mergeCell ref="AM11:AM14"/>
    <mergeCell ref="AN11:AN14"/>
    <mergeCell ref="AM15:AM27"/>
    <mergeCell ref="AN15:AN27"/>
    <mergeCell ref="AM28:AM32"/>
    <mergeCell ref="AN28:AN32"/>
    <mergeCell ref="AM34:AM36"/>
    <mergeCell ref="AN34:AN36"/>
    <mergeCell ref="AH15:AH27"/>
    <mergeCell ref="AK34:AK36"/>
    <mergeCell ref="AL34:AL36"/>
    <mergeCell ref="AJ34:AJ36"/>
    <mergeCell ref="AK11:AK14"/>
    <mergeCell ref="AK15:AK27"/>
    <mergeCell ref="AK28:AK32"/>
    <mergeCell ref="AL11:AL14"/>
    <mergeCell ref="AL15:AL27"/>
    <mergeCell ref="AL28:AL32"/>
  </mergeCells>
  <phoneticPr fontId="62" type="noConversion"/>
  <conditionalFormatting sqref="J15">
    <cfRule type="cellIs" dxfId="97" priority="834" operator="equal">
      <formula>"Baja"</formula>
    </cfRule>
    <cfRule type="cellIs" dxfId="96" priority="833" operator="equal">
      <formula>"Media"</formula>
    </cfRule>
    <cfRule type="cellIs" dxfId="95" priority="832" operator="equal">
      <formula>"Alta"</formula>
    </cfRule>
    <cfRule type="cellIs" dxfId="94" priority="831" operator="equal">
      <formula>"Muy Alta"</formula>
    </cfRule>
    <cfRule type="cellIs" dxfId="93" priority="835" operator="equal">
      <formula>"Muy Baja"</formula>
    </cfRule>
  </conditionalFormatting>
  <conditionalFormatting sqref="J28">
    <cfRule type="cellIs" dxfId="92" priority="605" operator="equal">
      <formula>"Muy Baja"</formula>
    </cfRule>
    <cfRule type="cellIs" dxfId="91" priority="604" operator="equal">
      <formula>"Baja"</formula>
    </cfRule>
    <cfRule type="cellIs" dxfId="90" priority="603" operator="equal">
      <formula>"Media"</formula>
    </cfRule>
    <cfRule type="cellIs" dxfId="89" priority="602" operator="equal">
      <formula>"Alta"</formula>
    </cfRule>
    <cfRule type="cellIs" dxfId="88" priority="601" operator="equal">
      <formula>"Muy Alta"</formula>
    </cfRule>
  </conditionalFormatting>
  <conditionalFormatting sqref="J33:J34">
    <cfRule type="cellIs" dxfId="87" priority="123" operator="equal">
      <formula>"Muy Alta"</formula>
    </cfRule>
    <cfRule type="cellIs" dxfId="86" priority="124" operator="equal">
      <formula>"Alta"</formula>
    </cfRule>
    <cfRule type="cellIs" dxfId="85" priority="125" operator="equal">
      <formula>"Media"</formula>
    </cfRule>
    <cfRule type="cellIs" dxfId="84" priority="126" operator="equal">
      <formula>"Baja"</formula>
    </cfRule>
    <cfRule type="cellIs" dxfId="83" priority="127" operator="equal">
      <formula>"Muy Baja"</formula>
    </cfRule>
  </conditionalFormatting>
  <conditionalFormatting sqref="L15">
    <cfRule type="cellIs" dxfId="82" priority="830" operator="equal">
      <formula>"Leve"</formula>
    </cfRule>
    <cfRule type="cellIs" dxfId="81" priority="829" operator="equal">
      <formula>"Menor"</formula>
    </cfRule>
    <cfRule type="cellIs" dxfId="80" priority="828" operator="equal">
      <formula>"Moderado"</formula>
    </cfRule>
    <cfRule type="cellIs" dxfId="79" priority="827" operator="equal">
      <formula>"Mayor"</formula>
    </cfRule>
    <cfRule type="cellIs" dxfId="78" priority="826" operator="equal">
      <formula>"Catastrófico"</formula>
    </cfRule>
  </conditionalFormatting>
  <conditionalFormatting sqref="L28">
    <cfRule type="cellIs" dxfId="77" priority="597" operator="equal">
      <formula>"Mayor"</formula>
    </cfRule>
    <cfRule type="cellIs" dxfId="76" priority="600" operator="equal">
      <formula>"Leve"</formula>
    </cfRule>
    <cfRule type="cellIs" dxfId="75" priority="599" operator="equal">
      <formula>"Menor"</formula>
    </cfRule>
    <cfRule type="cellIs" dxfId="74" priority="598" operator="equal">
      <formula>"Moderado"</formula>
    </cfRule>
    <cfRule type="cellIs" dxfId="73" priority="596" operator="equal">
      <formula>"Catastrófico"</formula>
    </cfRule>
  </conditionalFormatting>
  <conditionalFormatting sqref="L33:L34">
    <cfRule type="cellIs" dxfId="72" priority="118" operator="equal">
      <formula>"Catastrófico"</formula>
    </cfRule>
    <cfRule type="cellIs" dxfId="71" priority="119" operator="equal">
      <formula>"Mayor"</formula>
    </cfRule>
    <cfRule type="cellIs" dxfId="70" priority="120" operator="equal">
      <formula>"Moderado"</formula>
    </cfRule>
    <cfRule type="cellIs" dxfId="69" priority="121" operator="equal">
      <formula>"Menor"</formula>
    </cfRule>
    <cfRule type="cellIs" dxfId="68" priority="122" operator="equal">
      <formula>"Leve"</formula>
    </cfRule>
  </conditionalFormatting>
  <conditionalFormatting sqref="N15">
    <cfRule type="cellIs" dxfId="67" priority="822" operator="equal">
      <formula>"Extremo"</formula>
    </cfRule>
    <cfRule type="cellIs" dxfId="66" priority="824" operator="equal">
      <formula>"Moderado"</formula>
    </cfRule>
    <cfRule type="cellIs" dxfId="65" priority="825" operator="equal">
      <formula>"Bajo"</formula>
    </cfRule>
    <cfRule type="cellIs" dxfId="64" priority="823" operator="equal">
      <formula>"Alto"</formula>
    </cfRule>
  </conditionalFormatting>
  <conditionalFormatting sqref="N28">
    <cfRule type="cellIs" dxfId="63" priority="469" operator="equal">
      <formula>"Bajo"</formula>
    </cfRule>
    <cfRule type="cellIs" dxfId="62" priority="468" operator="equal">
      <formula>"Moderado"</formula>
    </cfRule>
    <cfRule type="cellIs" dxfId="61" priority="467" operator="equal">
      <formula>"Alto"</formula>
    </cfRule>
    <cfRule type="cellIs" dxfId="60" priority="466" operator="equal">
      <formula>"Extremo"</formula>
    </cfRule>
  </conditionalFormatting>
  <conditionalFormatting sqref="N33:N34">
    <cfRule type="cellIs" dxfId="59" priority="115" operator="equal">
      <formula>"Alto"</formula>
    </cfRule>
    <cfRule type="cellIs" dxfId="58" priority="114" operator="equal">
      <formula>"Extremo"</formula>
    </cfRule>
    <cfRule type="cellIs" dxfId="57" priority="116" operator="equal">
      <formula>"Moderado"</formula>
    </cfRule>
    <cfRule type="cellIs" dxfId="56" priority="117" operator="equal">
      <formula>"Bajo"</formula>
    </cfRule>
  </conditionalFormatting>
  <conditionalFormatting sqref="Z15:Z36">
    <cfRule type="cellIs" dxfId="55" priority="9" operator="equal">
      <formula>"Baja"</formula>
    </cfRule>
    <cfRule type="cellIs" dxfId="54" priority="6" operator="equal">
      <formula>"Muy Alta"</formula>
    </cfRule>
    <cfRule type="cellIs" dxfId="53" priority="7" operator="equal">
      <formula>"Alta"</formula>
    </cfRule>
    <cfRule type="cellIs" dxfId="52" priority="8" operator="equal">
      <formula>"Media"</formula>
    </cfRule>
    <cfRule type="cellIs" dxfId="51" priority="10" operator="equal">
      <formula>"Muy Baja"</formula>
    </cfRule>
  </conditionalFormatting>
  <conditionalFormatting sqref="AB15:AB36">
    <cfRule type="cellIs" dxfId="50" priority="2" operator="equal">
      <formula>"Mayor"</formula>
    </cfRule>
    <cfRule type="cellIs" dxfId="49" priority="3" operator="equal">
      <formula>"Moderado"</formula>
    </cfRule>
    <cfRule type="cellIs" dxfId="48" priority="4" operator="equal">
      <formula>"Menor"</formula>
    </cfRule>
    <cfRule type="cellIs" dxfId="47" priority="5" operator="equal">
      <formula>"Leve"</formula>
    </cfRule>
    <cfRule type="cellIs" dxfId="46" priority="1" operator="equal">
      <formula>"Catastrófico"</formula>
    </cfRule>
  </conditionalFormatting>
  <conditionalFormatting sqref="AD15">
    <cfRule type="cellIs" dxfId="45" priority="613" operator="equal">
      <formula>"Media"</formula>
    </cfRule>
    <cfRule type="cellIs" dxfId="44" priority="612" operator="equal">
      <formula>"Alta"</formula>
    </cfRule>
    <cfRule type="cellIs" dxfId="43" priority="611" operator="equal">
      <formula>"Muy Alta"</formula>
    </cfRule>
    <cfRule type="cellIs" dxfId="42" priority="615" operator="equal">
      <formula>"Muy Baja"</formula>
    </cfRule>
    <cfRule type="cellIs" dxfId="41" priority="614" operator="equal">
      <formula>"Baja"</formula>
    </cfRule>
  </conditionalFormatting>
  <conditionalFormatting sqref="AD28">
    <cfRule type="cellIs" dxfId="40" priority="440" operator="equal">
      <formula>"Alta"</formula>
    </cfRule>
    <cfRule type="cellIs" dxfId="39" priority="441" operator="equal">
      <formula>"Media"</formula>
    </cfRule>
    <cfRule type="cellIs" dxfId="38" priority="442" operator="equal">
      <formula>"Baja"</formula>
    </cfRule>
    <cfRule type="cellIs" dxfId="37" priority="443" operator="equal">
      <formula>"Muy Baja"</formula>
    </cfRule>
    <cfRule type="cellIs" dxfId="36" priority="439" operator="equal">
      <formula>"Muy Alta"</formula>
    </cfRule>
  </conditionalFormatting>
  <conditionalFormatting sqref="AD33:AD34">
    <cfRule type="cellIs" dxfId="35" priority="24" operator="equal">
      <formula>"Muy Baja"</formula>
    </cfRule>
    <cfRule type="cellIs" dxfId="34" priority="23" operator="equal">
      <formula>"Baja"</formula>
    </cfRule>
    <cfRule type="cellIs" dxfId="33" priority="20" operator="equal">
      <formula>"Muy Alta"</formula>
    </cfRule>
    <cfRule type="cellIs" dxfId="32" priority="22" operator="equal">
      <formula>"Media"</formula>
    </cfRule>
    <cfRule type="cellIs" dxfId="31" priority="21" operator="equal">
      <formula>"Alta"</formula>
    </cfRule>
  </conditionalFormatting>
  <conditionalFormatting sqref="AF15">
    <cfRule type="cellIs" dxfId="30" priority="606" operator="equal">
      <formula>"Catastrófico"</formula>
    </cfRule>
    <cfRule type="cellIs" dxfId="29" priority="607" operator="equal">
      <formula>"Mayor"</formula>
    </cfRule>
    <cfRule type="cellIs" dxfId="28" priority="608" operator="equal">
      <formula>"Moderado"</formula>
    </cfRule>
    <cfRule type="cellIs" dxfId="27" priority="609" operator="equal">
      <formula>"Menor"</formula>
    </cfRule>
    <cfRule type="cellIs" dxfId="26" priority="610" operator="equal">
      <formula>"Leve"</formula>
    </cfRule>
  </conditionalFormatting>
  <conditionalFormatting sqref="AF28">
    <cfRule type="cellIs" dxfId="25" priority="434" operator="equal">
      <formula>"Catastrófico"</formula>
    </cfRule>
    <cfRule type="cellIs" dxfId="24" priority="435" operator="equal">
      <formula>"Mayor"</formula>
    </cfRule>
    <cfRule type="cellIs" dxfId="23" priority="437" operator="equal">
      <formula>"Menor"</formula>
    </cfRule>
    <cfRule type="cellIs" dxfId="22" priority="436" operator="equal">
      <formula>"Moderado"</formula>
    </cfRule>
    <cfRule type="cellIs" dxfId="21" priority="438" operator="equal">
      <formula>"Leve"</formula>
    </cfRule>
  </conditionalFormatting>
  <conditionalFormatting sqref="AF33:AF34">
    <cfRule type="cellIs" dxfId="20" priority="19" operator="equal">
      <formula>"Leve"</formula>
    </cfRule>
    <cfRule type="cellIs" dxfId="19" priority="18" operator="equal">
      <formula>"Menor"</formula>
    </cfRule>
    <cfRule type="cellIs" dxfId="18" priority="17" operator="equal">
      <formula>"Moderado"</formula>
    </cfRule>
    <cfRule type="cellIs" dxfId="17" priority="16" operator="equal">
      <formula>"Mayor"</formula>
    </cfRule>
    <cfRule type="cellIs" dxfId="16" priority="15" operator="equal">
      <formula>"Catastrófico"</formula>
    </cfRule>
  </conditionalFormatting>
  <conditionalFormatting sqref="AH15">
    <cfRule type="cellIs" dxfId="15" priority="808" operator="equal">
      <formula>"Extremo"</formula>
    </cfRule>
    <cfRule type="cellIs" dxfId="14" priority="810" operator="equal">
      <formula>"Moderado"</formula>
    </cfRule>
    <cfRule type="cellIs" dxfId="13" priority="811" operator="equal">
      <formula>"Bajo"</formula>
    </cfRule>
    <cfRule type="cellIs" dxfId="12" priority="809" operator="equal">
      <formula>"Alto"</formula>
    </cfRule>
  </conditionalFormatting>
  <conditionalFormatting sqref="AH28">
    <cfRule type="cellIs" dxfId="11" priority="423" operator="equal">
      <formula>"Bajo"</formula>
    </cfRule>
    <cfRule type="cellIs" dxfId="10" priority="421" operator="equal">
      <formula>"Alto"</formula>
    </cfRule>
    <cfRule type="cellIs" dxfId="9" priority="420" operator="equal">
      <formula>"Extremo"</formula>
    </cfRule>
    <cfRule type="cellIs" dxfId="8" priority="422" operator="equal">
      <formula>"Moderado"</formula>
    </cfRule>
  </conditionalFormatting>
  <conditionalFormatting sqref="AH34">
    <cfRule type="cellIs" dxfId="7" priority="13" operator="equal">
      <formula>"Moderado"</formula>
    </cfRule>
    <cfRule type="cellIs" dxfId="6" priority="14" operator="equal">
      <formula>"Bajo"</formula>
    </cfRule>
    <cfRule type="cellIs" dxfId="5" priority="12" operator="equal">
      <formula>"Alto"</formula>
    </cfRule>
    <cfRule type="cellIs" dxfId="4" priority="11" operator="equal">
      <formula>"Extremo"</formula>
    </cfRule>
  </conditionalFormatting>
  <conditionalFormatting sqref="AH33:AI33">
    <cfRule type="cellIs" dxfId="3" priority="27" operator="equal">
      <formula>"Moderado"</formula>
    </cfRule>
    <cfRule type="cellIs" dxfId="2" priority="26" operator="equal">
      <formula>"Alto"</formula>
    </cfRule>
    <cfRule type="cellIs" dxfId="1" priority="25" operator="equal">
      <formula>"Extremo"</formula>
    </cfRule>
    <cfRule type="cellIs" dxfId="0" priority="28" operator="equal">
      <formula>"Bajo"</formula>
    </cfRule>
  </conditionalFormatting>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11">
        <x14:dataValidation type="list" allowBlank="1" showInputMessage="1" showErrorMessage="1" xr:uid="{2FF30BA0-7D99-4D7E-9558-9BB60EEFF9A3}">
          <x14:formula1>
            <xm:f>'Opciones Tratamiento'!$B$24:$B$36</xm:f>
          </x14:formula1>
          <xm:sqref>D6:E7</xm:sqref>
        </x14:dataValidation>
        <x14:dataValidation type="list" allowBlank="1" showInputMessage="1" showErrorMessage="1" xr:uid="{11293CE2-E03C-4910-A0C2-2D4E66C672F9}">
          <x14:formula1>
            <xm:f>'Tabla Valoración controles'!$D$11:$D$13</xm:f>
          </x14:formula1>
          <xm:sqref>V22:W22 V32:W33 U15:U36</xm:sqref>
        </x14:dataValidation>
        <x14:dataValidation type="list" allowBlank="1" showInputMessage="1" showErrorMessage="1" xr:uid="{099A5600-A94B-4864-A483-15B46779B2BC}">
          <x14:formula1>
            <xm:f>'Tabla Valoración controles'!$D$14:$D$16</xm:f>
          </x14:formula1>
          <xm:sqref>V23:V31 V15:V21 V34:V36</xm:sqref>
        </x14:dataValidation>
        <x14:dataValidation type="list" allowBlank="1" showInputMessage="1" showErrorMessage="1" xr:uid="{A74564E0-1CB8-4420-9DE8-E93E7EF87B80}">
          <x14:formula1>
            <xm:f>'Tabla Valoración controles'!$D$17:$D$19</xm:f>
          </x14:formula1>
          <xm:sqref>W23:W31 W15:W21 W34:W36</xm:sqref>
        </x14:dataValidation>
        <x14:dataValidation type="list" allowBlank="1" showInputMessage="1" showErrorMessage="1" xr:uid="{2991F06F-23BC-4FE0-935E-AD52E3F5E923}">
          <x14:formula1>
            <xm:f>'Opciones Tratamiento'!$B$13:$B$19</xm:f>
          </x14:formula1>
          <xm:sqref>I15:I33</xm:sqref>
        </x14:dataValidation>
        <x14:dataValidation type="list" allowBlank="1" showInputMessage="1" showErrorMessage="1" xr:uid="{AE1B0128-8C4F-4697-A629-FD2328E31E68}">
          <x14:formula1>
            <xm:f>'Opciones Tratamiento'!$E$9:$E$13</xm:f>
          </x14:formula1>
          <xm:sqref>J15:J34</xm:sqref>
        </x14:dataValidation>
        <x14:dataValidation type="list" allowBlank="1" showInputMessage="1" showErrorMessage="1" xr:uid="{D58D1B3E-A5FF-4CA7-8392-5F6D420BF824}">
          <x14:formula1>
            <xm:f>'Opciones Tratamiento'!$F$9:$F$13</xm:f>
          </x14:formula1>
          <xm:sqref>L15:L34</xm:sqref>
        </x14:dataValidation>
        <x14:dataValidation type="list" allowBlank="1" showInputMessage="1" showErrorMessage="1" xr:uid="{7700EA99-3C5B-4B29-9E62-39DB10B7FCB6}">
          <x14:formula1>
            <xm:f>'Opciones Tratamiento'!$B$2:$B$5</xm:f>
          </x14:formula1>
          <xm:sqref>AI15:AI33</xm:sqref>
        </x14:dataValidation>
        <x14:dataValidation type="list" allowBlank="1" showInputMessage="1" showErrorMessage="1" xr:uid="{5651F3A8-C245-4A66-8C6F-3BD18E8DEF99}">
          <x14:formula1>
            <xm:f>'Tabla Valoración controles'!$D$4:$D$7</xm:f>
          </x14:formula1>
          <xm:sqref>R15:R36</xm:sqref>
        </x14:dataValidation>
        <x14:dataValidation type="list" allowBlank="1" showInputMessage="1" showErrorMessage="1" xr:uid="{CC30A5E2-D4B7-4070-A71B-81801ED2E66C}">
          <x14:formula1>
            <xm:f>'Tabla Valoración controles'!$D$8:$D$10</xm:f>
          </x14:formula1>
          <xm:sqref>S15:S36</xm:sqref>
        </x14:dataValidation>
        <x14:dataValidation type="list" allowBlank="1" showInputMessage="1" showErrorMessage="1" xr:uid="{1E476035-ABB5-46C9-B3A7-6764573DDBD7}">
          <x14:formula1>
            <xm:f>'Opciones Tratamiento'!$B$13:$B$20</xm:f>
          </x14:formula1>
          <xm:sqref>I34:I36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U140"/>
  <sheetViews>
    <sheetView zoomScale="40" zoomScaleNormal="40" workbookViewId="0">
      <selection activeCell="AR41" sqref="AR41"/>
    </sheetView>
  </sheetViews>
  <sheetFormatPr baseColWidth="10" defaultColWidth="11.44140625" defaultRowHeight="14.4" x14ac:dyDescent="0.3"/>
  <cols>
    <col min="2" max="39" width="5.6640625" customWidth="1"/>
    <col min="41" max="46" width="5.6640625" customWidth="1"/>
  </cols>
  <sheetData>
    <row r="1" spans="1:99" x14ac:dyDescent="0.3">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row>
    <row r="2" spans="1:99" ht="18" customHeight="1" x14ac:dyDescent="0.3">
      <c r="A2" s="8"/>
      <c r="B2" s="344"/>
      <c r="C2" s="344"/>
      <c r="D2" s="344"/>
      <c r="E2" s="344"/>
      <c r="F2" s="344"/>
      <c r="G2" s="344"/>
      <c r="H2" s="344"/>
      <c r="I2" s="344"/>
      <c r="J2" s="312" t="s">
        <v>233</v>
      </c>
      <c r="K2" s="312"/>
      <c r="L2" s="312"/>
      <c r="M2" s="312"/>
      <c r="N2" s="312"/>
      <c r="O2" s="312"/>
      <c r="P2" s="312"/>
      <c r="Q2" s="312"/>
      <c r="R2" s="312"/>
      <c r="S2" s="312"/>
      <c r="T2" s="312"/>
      <c r="U2" s="312"/>
      <c r="V2" s="312"/>
      <c r="W2" s="312"/>
      <c r="X2" s="312"/>
      <c r="Y2" s="312"/>
      <c r="Z2" s="312"/>
      <c r="AA2" s="312"/>
      <c r="AB2" s="312"/>
      <c r="AC2" s="312"/>
      <c r="AD2" s="312"/>
      <c r="AE2" s="312"/>
      <c r="AF2" s="312"/>
      <c r="AG2" s="312"/>
      <c r="AH2" s="312"/>
      <c r="AI2" s="312"/>
      <c r="AJ2" s="312"/>
      <c r="AK2" s="312"/>
      <c r="AL2" s="312"/>
      <c r="AM2" s="312"/>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row>
    <row r="3" spans="1:99" ht="18.75" customHeight="1" x14ac:dyDescent="0.3">
      <c r="A3" s="8"/>
      <c r="B3" s="344"/>
      <c r="C3" s="344"/>
      <c r="D3" s="344"/>
      <c r="E3" s="344"/>
      <c r="F3" s="344"/>
      <c r="G3" s="344"/>
      <c r="H3" s="344"/>
      <c r="I3" s="344"/>
      <c r="J3" s="312"/>
      <c r="K3" s="312"/>
      <c r="L3" s="312"/>
      <c r="M3" s="312"/>
      <c r="N3" s="312"/>
      <c r="O3" s="312"/>
      <c r="P3" s="312"/>
      <c r="Q3" s="312"/>
      <c r="R3" s="312"/>
      <c r="S3" s="312"/>
      <c r="T3" s="312"/>
      <c r="U3" s="312"/>
      <c r="V3" s="312"/>
      <c r="W3" s="312"/>
      <c r="X3" s="312"/>
      <c r="Y3" s="312"/>
      <c r="Z3" s="312"/>
      <c r="AA3" s="312"/>
      <c r="AB3" s="312"/>
      <c r="AC3" s="312"/>
      <c r="AD3" s="312"/>
      <c r="AE3" s="312"/>
      <c r="AF3" s="312"/>
      <c r="AG3" s="312"/>
      <c r="AH3" s="312"/>
      <c r="AI3" s="312"/>
      <c r="AJ3" s="312"/>
      <c r="AK3" s="312"/>
      <c r="AL3" s="312"/>
      <c r="AM3" s="312"/>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row>
    <row r="4" spans="1:99" ht="15" customHeight="1" x14ac:dyDescent="0.3">
      <c r="A4" s="8"/>
      <c r="B4" s="344"/>
      <c r="C4" s="344"/>
      <c r="D4" s="344"/>
      <c r="E4" s="344"/>
      <c r="F4" s="344"/>
      <c r="G4" s="344"/>
      <c r="H4" s="344"/>
      <c r="I4" s="344"/>
      <c r="J4" s="312"/>
      <c r="K4" s="312"/>
      <c r="L4" s="312"/>
      <c r="M4" s="312"/>
      <c r="N4" s="312"/>
      <c r="O4" s="312"/>
      <c r="P4" s="312"/>
      <c r="Q4" s="312"/>
      <c r="R4" s="312"/>
      <c r="S4" s="312"/>
      <c r="T4" s="312"/>
      <c r="U4" s="312"/>
      <c r="V4" s="312"/>
      <c r="W4" s="312"/>
      <c r="X4" s="312"/>
      <c r="Y4" s="312"/>
      <c r="Z4" s="312"/>
      <c r="AA4" s="312"/>
      <c r="AB4" s="312"/>
      <c r="AC4" s="312"/>
      <c r="AD4" s="312"/>
      <c r="AE4" s="312"/>
      <c r="AF4" s="312"/>
      <c r="AG4" s="312"/>
      <c r="AH4" s="312"/>
      <c r="AI4" s="312"/>
      <c r="AJ4" s="312"/>
      <c r="AK4" s="312"/>
      <c r="AL4" s="312"/>
      <c r="AM4" s="312"/>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row>
    <row r="5" spans="1:99" ht="15" thickBot="1" x14ac:dyDescent="0.35">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row>
    <row r="6" spans="1:99" ht="15" customHeight="1" x14ac:dyDescent="0.3">
      <c r="A6" s="8"/>
      <c r="B6" s="259" t="s">
        <v>234</v>
      </c>
      <c r="C6" s="259"/>
      <c r="D6" s="260"/>
      <c r="E6" s="297" t="s">
        <v>235</v>
      </c>
      <c r="F6" s="298"/>
      <c r="G6" s="298"/>
      <c r="H6" s="298"/>
      <c r="I6" s="299"/>
      <c r="J6" s="308"/>
      <c r="K6" s="309"/>
      <c r="L6" s="309"/>
      <c r="M6" s="309"/>
      <c r="N6" s="309"/>
      <c r="O6" s="311"/>
      <c r="P6" s="308"/>
      <c r="Q6" s="309"/>
      <c r="R6" s="309"/>
      <c r="S6" s="309"/>
      <c r="T6" s="309"/>
      <c r="U6" s="311"/>
      <c r="V6" s="308"/>
      <c r="W6" s="309"/>
      <c r="X6" s="309"/>
      <c r="Y6" s="309"/>
      <c r="Z6" s="309"/>
      <c r="AA6" s="311"/>
      <c r="AB6" s="308"/>
      <c r="AC6" s="309"/>
      <c r="AD6" s="309"/>
      <c r="AE6" s="309"/>
      <c r="AF6" s="309"/>
      <c r="AG6" s="311"/>
      <c r="AH6" s="323"/>
      <c r="AI6" s="324"/>
      <c r="AJ6" s="324"/>
      <c r="AK6" s="324"/>
      <c r="AL6" s="324"/>
      <c r="AM6" s="325"/>
      <c r="AO6" s="261" t="s">
        <v>236</v>
      </c>
      <c r="AP6" s="262"/>
      <c r="AQ6" s="262"/>
      <c r="AR6" s="262"/>
      <c r="AS6" s="262"/>
      <c r="AT6" s="263"/>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row>
    <row r="7" spans="1:99" ht="15" customHeight="1" x14ac:dyDescent="0.3">
      <c r="A7" s="8"/>
      <c r="B7" s="259"/>
      <c r="C7" s="259"/>
      <c r="D7" s="260"/>
      <c r="E7" s="300"/>
      <c r="F7" s="301"/>
      <c r="G7" s="301"/>
      <c r="H7" s="301"/>
      <c r="I7" s="302"/>
      <c r="J7" s="310"/>
      <c r="K7" s="306"/>
      <c r="L7" s="306"/>
      <c r="M7" s="306"/>
      <c r="N7" s="306"/>
      <c r="O7" s="307"/>
      <c r="P7" s="310"/>
      <c r="Q7" s="306"/>
      <c r="R7" s="306"/>
      <c r="S7" s="306"/>
      <c r="T7" s="306"/>
      <c r="U7" s="307"/>
      <c r="V7" s="310"/>
      <c r="W7" s="306"/>
      <c r="X7" s="306"/>
      <c r="Y7" s="306"/>
      <c r="Z7" s="306"/>
      <c r="AA7" s="307"/>
      <c r="AB7" s="310"/>
      <c r="AC7" s="306"/>
      <c r="AD7" s="306"/>
      <c r="AE7" s="306"/>
      <c r="AF7" s="306"/>
      <c r="AG7" s="307"/>
      <c r="AH7" s="317"/>
      <c r="AI7" s="318"/>
      <c r="AJ7" s="318"/>
      <c r="AK7" s="318"/>
      <c r="AL7" s="318"/>
      <c r="AM7" s="319"/>
      <c r="AN7" s="8"/>
      <c r="AO7" s="264"/>
      <c r="AP7" s="265"/>
      <c r="AQ7" s="265"/>
      <c r="AR7" s="265"/>
      <c r="AS7" s="265"/>
      <c r="AT7" s="266"/>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row>
    <row r="8" spans="1:99" ht="15" customHeight="1" x14ac:dyDescent="0.3">
      <c r="A8" s="8"/>
      <c r="B8" s="259"/>
      <c r="C8" s="259"/>
      <c r="D8" s="260"/>
      <c r="E8" s="300"/>
      <c r="F8" s="301"/>
      <c r="G8" s="301"/>
      <c r="H8" s="301"/>
      <c r="I8" s="302"/>
      <c r="J8" s="310"/>
      <c r="K8" s="306"/>
      <c r="L8" s="306"/>
      <c r="M8" s="306"/>
      <c r="N8" s="306"/>
      <c r="O8" s="307"/>
      <c r="P8" s="310"/>
      <c r="Q8" s="306"/>
      <c r="R8" s="306"/>
      <c r="S8" s="306"/>
      <c r="T8" s="306"/>
      <c r="U8" s="307"/>
      <c r="V8" s="310"/>
      <c r="W8" s="306"/>
      <c r="X8" s="306"/>
      <c r="Y8" s="306"/>
      <c r="Z8" s="306"/>
      <c r="AA8" s="307"/>
      <c r="AB8" s="310"/>
      <c r="AC8" s="306"/>
      <c r="AD8" s="306"/>
      <c r="AE8" s="306"/>
      <c r="AF8" s="306"/>
      <c r="AG8" s="307"/>
      <c r="AH8" s="317"/>
      <c r="AI8" s="318"/>
      <c r="AJ8" s="318"/>
      <c r="AK8" s="318"/>
      <c r="AL8" s="318"/>
      <c r="AM8" s="319"/>
      <c r="AN8" s="8"/>
      <c r="AO8" s="264"/>
      <c r="AP8" s="265"/>
      <c r="AQ8" s="265"/>
      <c r="AR8" s="265"/>
      <c r="AS8" s="265"/>
      <c r="AT8" s="266"/>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row>
    <row r="9" spans="1:99" ht="15" customHeight="1" x14ac:dyDescent="0.3">
      <c r="A9" s="8"/>
      <c r="B9" s="259"/>
      <c r="C9" s="259"/>
      <c r="D9" s="260"/>
      <c r="E9" s="300"/>
      <c r="F9" s="301"/>
      <c r="G9" s="301"/>
      <c r="H9" s="301"/>
      <c r="I9" s="302"/>
      <c r="J9" s="310"/>
      <c r="K9" s="306"/>
      <c r="L9" s="306"/>
      <c r="M9" s="306"/>
      <c r="N9" s="306"/>
      <c r="O9" s="307"/>
      <c r="P9" s="310"/>
      <c r="Q9" s="306"/>
      <c r="R9" s="306"/>
      <c r="S9" s="306"/>
      <c r="T9" s="306"/>
      <c r="U9" s="307"/>
      <c r="V9" s="310"/>
      <c r="W9" s="306"/>
      <c r="X9" s="306"/>
      <c r="Y9" s="306"/>
      <c r="Z9" s="306"/>
      <c r="AA9" s="307"/>
      <c r="AB9" s="310"/>
      <c r="AC9" s="306"/>
      <c r="AD9" s="306"/>
      <c r="AE9" s="306"/>
      <c r="AF9" s="306"/>
      <c r="AG9" s="307"/>
      <c r="AH9" s="317"/>
      <c r="AI9" s="318"/>
      <c r="AJ9" s="318"/>
      <c r="AK9" s="318"/>
      <c r="AL9" s="318"/>
      <c r="AM9" s="319"/>
      <c r="AN9" s="8"/>
      <c r="AO9" s="264"/>
      <c r="AP9" s="265"/>
      <c r="AQ9" s="265"/>
      <c r="AR9" s="265"/>
      <c r="AS9" s="265"/>
      <c r="AT9" s="266"/>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row>
    <row r="10" spans="1:99" ht="15" customHeight="1" x14ac:dyDescent="0.3">
      <c r="A10" s="8"/>
      <c r="B10" s="259"/>
      <c r="C10" s="259"/>
      <c r="D10" s="260"/>
      <c r="E10" s="300"/>
      <c r="F10" s="301"/>
      <c r="G10" s="301"/>
      <c r="H10" s="301"/>
      <c r="I10" s="302"/>
      <c r="J10" s="310"/>
      <c r="K10" s="306"/>
      <c r="L10" s="306"/>
      <c r="M10" s="306"/>
      <c r="N10" s="306"/>
      <c r="O10" s="307"/>
      <c r="P10" s="310"/>
      <c r="Q10" s="306"/>
      <c r="R10" s="306"/>
      <c r="S10" s="306"/>
      <c r="T10" s="306"/>
      <c r="U10" s="307"/>
      <c r="V10" s="310"/>
      <c r="W10" s="306"/>
      <c r="X10" s="306"/>
      <c r="Y10" s="306"/>
      <c r="Z10" s="306"/>
      <c r="AA10" s="307"/>
      <c r="AB10" s="310"/>
      <c r="AC10" s="306"/>
      <c r="AD10" s="306"/>
      <c r="AE10" s="306"/>
      <c r="AF10" s="306"/>
      <c r="AG10" s="307"/>
      <c r="AH10" s="317"/>
      <c r="AI10" s="318"/>
      <c r="AJ10" s="318"/>
      <c r="AK10" s="318"/>
      <c r="AL10" s="318"/>
      <c r="AM10" s="319"/>
      <c r="AN10" s="8"/>
      <c r="AO10" s="264"/>
      <c r="AP10" s="265"/>
      <c r="AQ10" s="265"/>
      <c r="AR10" s="265"/>
      <c r="AS10" s="265"/>
      <c r="AT10" s="266"/>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row>
    <row r="11" spans="1:99" ht="15" customHeight="1" x14ac:dyDescent="0.3">
      <c r="A11" s="8"/>
      <c r="B11" s="259"/>
      <c r="C11" s="259"/>
      <c r="D11" s="260"/>
      <c r="E11" s="300"/>
      <c r="F11" s="301"/>
      <c r="G11" s="301"/>
      <c r="H11" s="301"/>
      <c r="I11" s="302"/>
      <c r="J11" s="310"/>
      <c r="K11" s="306"/>
      <c r="L11" s="306"/>
      <c r="M11" s="306"/>
      <c r="N11" s="306"/>
      <c r="O11" s="307"/>
      <c r="P11" s="310"/>
      <c r="Q11" s="306"/>
      <c r="R11" s="306"/>
      <c r="S11" s="306"/>
      <c r="T11" s="306"/>
      <c r="U11" s="307"/>
      <c r="V11" s="310"/>
      <c r="W11" s="306"/>
      <c r="X11" s="306"/>
      <c r="Y11" s="306"/>
      <c r="Z11" s="306"/>
      <c r="AA11" s="307"/>
      <c r="AB11" s="310"/>
      <c r="AC11" s="306"/>
      <c r="AD11" s="306"/>
      <c r="AE11" s="306"/>
      <c r="AF11" s="306"/>
      <c r="AG11" s="307"/>
      <c r="AH11" s="317"/>
      <c r="AI11" s="318"/>
      <c r="AJ11" s="318"/>
      <c r="AK11" s="318"/>
      <c r="AL11" s="318"/>
      <c r="AM11" s="319"/>
      <c r="AN11" s="8"/>
      <c r="AO11" s="264"/>
      <c r="AP11" s="265"/>
      <c r="AQ11" s="265"/>
      <c r="AR11" s="265"/>
      <c r="AS11" s="265"/>
      <c r="AT11" s="266"/>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row>
    <row r="12" spans="1:99" ht="15" customHeight="1" x14ac:dyDescent="0.3">
      <c r="A12" s="8"/>
      <c r="B12" s="259"/>
      <c r="C12" s="259"/>
      <c r="D12" s="260"/>
      <c r="E12" s="300"/>
      <c r="F12" s="301"/>
      <c r="G12" s="301"/>
      <c r="H12" s="301"/>
      <c r="I12" s="302"/>
      <c r="J12" s="310"/>
      <c r="K12" s="306"/>
      <c r="L12" s="306"/>
      <c r="M12" s="306"/>
      <c r="N12" s="306"/>
      <c r="O12" s="307"/>
      <c r="P12" s="310"/>
      <c r="Q12" s="306"/>
      <c r="R12" s="306"/>
      <c r="S12" s="306"/>
      <c r="T12" s="306"/>
      <c r="U12" s="307"/>
      <c r="V12" s="310"/>
      <c r="W12" s="306"/>
      <c r="X12" s="306"/>
      <c r="Y12" s="306"/>
      <c r="Z12" s="306"/>
      <c r="AA12" s="307"/>
      <c r="AB12" s="310"/>
      <c r="AC12" s="306"/>
      <c r="AD12" s="306"/>
      <c r="AE12" s="306"/>
      <c r="AF12" s="306"/>
      <c r="AG12" s="307"/>
      <c r="AH12" s="317"/>
      <c r="AI12" s="318"/>
      <c r="AJ12" s="318"/>
      <c r="AK12" s="318"/>
      <c r="AL12" s="318"/>
      <c r="AM12" s="319"/>
      <c r="AN12" s="8"/>
      <c r="AO12" s="264"/>
      <c r="AP12" s="265"/>
      <c r="AQ12" s="265"/>
      <c r="AR12" s="265"/>
      <c r="AS12" s="265"/>
      <c r="AT12" s="266"/>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row>
    <row r="13" spans="1:99" ht="15.75" customHeight="1" thickBot="1" x14ac:dyDescent="0.35">
      <c r="A13" s="8"/>
      <c r="B13" s="259"/>
      <c r="C13" s="259"/>
      <c r="D13" s="260"/>
      <c r="E13" s="303"/>
      <c r="F13" s="304"/>
      <c r="G13" s="304"/>
      <c r="H13" s="304"/>
      <c r="I13" s="305"/>
      <c r="J13" s="310"/>
      <c r="K13" s="306"/>
      <c r="L13" s="306"/>
      <c r="M13" s="306"/>
      <c r="N13" s="306"/>
      <c r="O13" s="307"/>
      <c r="P13" s="310"/>
      <c r="Q13" s="306"/>
      <c r="R13" s="306"/>
      <c r="S13" s="306"/>
      <c r="T13" s="306"/>
      <c r="U13" s="307"/>
      <c r="V13" s="310"/>
      <c r="W13" s="306"/>
      <c r="X13" s="306"/>
      <c r="Y13" s="306"/>
      <c r="Z13" s="306"/>
      <c r="AA13" s="307"/>
      <c r="AB13" s="310"/>
      <c r="AC13" s="306"/>
      <c r="AD13" s="306"/>
      <c r="AE13" s="306"/>
      <c r="AF13" s="306"/>
      <c r="AG13" s="307"/>
      <c r="AH13" s="320"/>
      <c r="AI13" s="321"/>
      <c r="AJ13" s="321"/>
      <c r="AK13" s="321"/>
      <c r="AL13" s="321"/>
      <c r="AM13" s="322"/>
      <c r="AN13" s="8"/>
      <c r="AO13" s="267"/>
      <c r="AP13" s="268"/>
      <c r="AQ13" s="268"/>
      <c r="AR13" s="268"/>
      <c r="AS13" s="268"/>
      <c r="AT13" s="269"/>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row>
    <row r="14" spans="1:99" ht="15" customHeight="1" x14ac:dyDescent="0.3">
      <c r="A14" s="8"/>
      <c r="B14" s="259"/>
      <c r="C14" s="259"/>
      <c r="D14" s="260"/>
      <c r="E14" s="297" t="s">
        <v>237</v>
      </c>
      <c r="F14" s="298"/>
      <c r="G14" s="298"/>
      <c r="H14" s="298"/>
      <c r="I14" s="298"/>
      <c r="J14" s="332"/>
      <c r="K14" s="333"/>
      <c r="L14" s="333"/>
      <c r="M14" s="333"/>
      <c r="N14" s="333"/>
      <c r="O14" s="334"/>
      <c r="P14" s="332"/>
      <c r="Q14" s="333"/>
      <c r="R14" s="333"/>
      <c r="S14" s="333"/>
      <c r="T14" s="333"/>
      <c r="U14" s="334"/>
      <c r="V14" s="308"/>
      <c r="W14" s="309"/>
      <c r="X14" s="309"/>
      <c r="Y14" s="309"/>
      <c r="Z14" s="309"/>
      <c r="AA14" s="311"/>
      <c r="AB14" s="308"/>
      <c r="AC14" s="309"/>
      <c r="AD14" s="309"/>
      <c r="AE14" s="309"/>
      <c r="AF14" s="309"/>
      <c r="AG14" s="311"/>
      <c r="AH14" s="323"/>
      <c r="AI14" s="324"/>
      <c r="AJ14" s="324"/>
      <c r="AK14" s="324"/>
      <c r="AL14" s="324"/>
      <c r="AM14" s="325"/>
      <c r="AN14" s="8"/>
      <c r="AO14" s="270" t="s">
        <v>238</v>
      </c>
      <c r="AP14" s="271"/>
      <c r="AQ14" s="271"/>
      <c r="AR14" s="271"/>
      <c r="AS14" s="271"/>
      <c r="AT14" s="272"/>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row>
    <row r="15" spans="1:99" ht="15" customHeight="1" x14ac:dyDescent="0.3">
      <c r="A15" s="8"/>
      <c r="B15" s="259"/>
      <c r="C15" s="259"/>
      <c r="D15" s="260"/>
      <c r="E15" s="300"/>
      <c r="F15" s="301"/>
      <c r="G15" s="301"/>
      <c r="H15" s="301"/>
      <c r="I15" s="301"/>
      <c r="J15" s="326"/>
      <c r="K15" s="327"/>
      <c r="L15" s="327"/>
      <c r="M15" s="327"/>
      <c r="N15" s="327"/>
      <c r="O15" s="328"/>
      <c r="P15" s="326"/>
      <c r="Q15" s="327"/>
      <c r="R15" s="327"/>
      <c r="S15" s="327"/>
      <c r="T15" s="327"/>
      <c r="U15" s="328"/>
      <c r="V15" s="310"/>
      <c r="W15" s="306"/>
      <c r="X15" s="306"/>
      <c r="Y15" s="306"/>
      <c r="Z15" s="306"/>
      <c r="AA15" s="307"/>
      <c r="AB15" s="310"/>
      <c r="AC15" s="306"/>
      <c r="AD15" s="306"/>
      <c r="AE15" s="306"/>
      <c r="AF15" s="306"/>
      <c r="AG15" s="307"/>
      <c r="AH15" s="317"/>
      <c r="AI15" s="318"/>
      <c r="AJ15" s="318"/>
      <c r="AK15" s="318"/>
      <c r="AL15" s="318"/>
      <c r="AM15" s="319"/>
      <c r="AN15" s="8"/>
      <c r="AO15" s="273"/>
      <c r="AP15" s="274"/>
      <c r="AQ15" s="274"/>
      <c r="AR15" s="274"/>
      <c r="AS15" s="274"/>
      <c r="AT15" s="275"/>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row>
    <row r="16" spans="1:99" ht="15" customHeight="1" x14ac:dyDescent="0.3">
      <c r="A16" s="8"/>
      <c r="B16" s="259"/>
      <c r="C16" s="259"/>
      <c r="D16" s="260"/>
      <c r="E16" s="300"/>
      <c r="F16" s="301"/>
      <c r="G16" s="301"/>
      <c r="H16" s="301"/>
      <c r="I16" s="301"/>
      <c r="J16" s="326"/>
      <c r="K16" s="327"/>
      <c r="L16" s="327"/>
      <c r="M16" s="327"/>
      <c r="N16" s="327"/>
      <c r="O16" s="328"/>
      <c r="P16" s="326"/>
      <c r="Q16" s="327"/>
      <c r="R16" s="327"/>
      <c r="S16" s="327"/>
      <c r="T16" s="327"/>
      <c r="U16" s="328"/>
      <c r="V16" s="310"/>
      <c r="W16" s="306"/>
      <c r="X16" s="306"/>
      <c r="Y16" s="306"/>
      <c r="Z16" s="306"/>
      <c r="AA16" s="307"/>
      <c r="AB16" s="310"/>
      <c r="AC16" s="306"/>
      <c r="AD16" s="306"/>
      <c r="AE16" s="306"/>
      <c r="AF16" s="306"/>
      <c r="AG16" s="307"/>
      <c r="AH16" s="317"/>
      <c r="AI16" s="318"/>
      <c r="AJ16" s="318"/>
      <c r="AK16" s="318"/>
      <c r="AL16" s="318"/>
      <c r="AM16" s="319"/>
      <c r="AN16" s="8"/>
      <c r="AO16" s="273"/>
      <c r="AP16" s="274"/>
      <c r="AQ16" s="274"/>
      <c r="AR16" s="274"/>
      <c r="AS16" s="274"/>
      <c r="AT16" s="275"/>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row>
    <row r="17" spans="1:80" ht="15" customHeight="1" x14ac:dyDescent="0.3">
      <c r="A17" s="8"/>
      <c r="B17" s="259"/>
      <c r="C17" s="259"/>
      <c r="D17" s="260"/>
      <c r="E17" s="300"/>
      <c r="F17" s="301"/>
      <c r="G17" s="301"/>
      <c r="H17" s="301"/>
      <c r="I17" s="301"/>
      <c r="J17" s="326"/>
      <c r="K17" s="327"/>
      <c r="L17" s="327"/>
      <c r="M17" s="327"/>
      <c r="N17" s="327"/>
      <c r="O17" s="328"/>
      <c r="P17" s="326"/>
      <c r="Q17" s="327"/>
      <c r="R17" s="327"/>
      <c r="S17" s="327"/>
      <c r="T17" s="327"/>
      <c r="U17" s="328"/>
      <c r="V17" s="310"/>
      <c r="W17" s="306"/>
      <c r="X17" s="306"/>
      <c r="Y17" s="306"/>
      <c r="Z17" s="306"/>
      <c r="AA17" s="307"/>
      <c r="AB17" s="310"/>
      <c r="AC17" s="306"/>
      <c r="AD17" s="306"/>
      <c r="AE17" s="306"/>
      <c r="AF17" s="306"/>
      <c r="AG17" s="307"/>
      <c r="AH17" s="317"/>
      <c r="AI17" s="318"/>
      <c r="AJ17" s="318"/>
      <c r="AK17" s="318"/>
      <c r="AL17" s="318"/>
      <c r="AM17" s="319"/>
      <c r="AN17" s="8"/>
      <c r="AO17" s="273"/>
      <c r="AP17" s="274"/>
      <c r="AQ17" s="274"/>
      <c r="AR17" s="274"/>
      <c r="AS17" s="274"/>
      <c r="AT17" s="275"/>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row>
    <row r="18" spans="1:80" ht="15" customHeight="1" x14ac:dyDescent="0.3">
      <c r="A18" s="8"/>
      <c r="B18" s="259"/>
      <c r="C18" s="259"/>
      <c r="D18" s="260"/>
      <c r="E18" s="300"/>
      <c r="F18" s="301"/>
      <c r="G18" s="301"/>
      <c r="H18" s="301"/>
      <c r="I18" s="301"/>
      <c r="J18" s="326"/>
      <c r="K18" s="327"/>
      <c r="L18" s="327"/>
      <c r="M18" s="327"/>
      <c r="N18" s="327"/>
      <c r="O18" s="328"/>
      <c r="P18" s="326"/>
      <c r="Q18" s="327"/>
      <c r="R18" s="327"/>
      <c r="S18" s="327"/>
      <c r="T18" s="327"/>
      <c r="U18" s="328"/>
      <c r="V18" s="310"/>
      <c r="W18" s="306"/>
      <c r="X18" s="306"/>
      <c r="Y18" s="306"/>
      <c r="Z18" s="306"/>
      <c r="AA18" s="307"/>
      <c r="AB18" s="310"/>
      <c r="AC18" s="306"/>
      <c r="AD18" s="306"/>
      <c r="AE18" s="306"/>
      <c r="AF18" s="306"/>
      <c r="AG18" s="307"/>
      <c r="AH18" s="317"/>
      <c r="AI18" s="318"/>
      <c r="AJ18" s="318"/>
      <c r="AK18" s="318"/>
      <c r="AL18" s="318"/>
      <c r="AM18" s="319"/>
      <c r="AN18" s="8"/>
      <c r="AO18" s="273"/>
      <c r="AP18" s="274"/>
      <c r="AQ18" s="274"/>
      <c r="AR18" s="274"/>
      <c r="AS18" s="274"/>
      <c r="AT18" s="275"/>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row>
    <row r="19" spans="1:80" ht="15" customHeight="1" x14ac:dyDescent="0.3">
      <c r="A19" s="8"/>
      <c r="B19" s="259"/>
      <c r="C19" s="259"/>
      <c r="D19" s="260"/>
      <c r="E19" s="300"/>
      <c r="F19" s="301"/>
      <c r="G19" s="301"/>
      <c r="H19" s="301"/>
      <c r="I19" s="301"/>
      <c r="J19" s="326"/>
      <c r="K19" s="327"/>
      <c r="L19" s="327"/>
      <c r="M19" s="327"/>
      <c r="N19" s="327"/>
      <c r="O19" s="328"/>
      <c r="P19" s="326"/>
      <c r="Q19" s="327"/>
      <c r="R19" s="327"/>
      <c r="S19" s="327"/>
      <c r="T19" s="327"/>
      <c r="U19" s="328"/>
      <c r="V19" s="310"/>
      <c r="W19" s="306"/>
      <c r="X19" s="306"/>
      <c r="Y19" s="306"/>
      <c r="Z19" s="306"/>
      <c r="AA19" s="307"/>
      <c r="AB19" s="310"/>
      <c r="AC19" s="306"/>
      <c r="AD19" s="306"/>
      <c r="AE19" s="306"/>
      <c r="AF19" s="306"/>
      <c r="AG19" s="307"/>
      <c r="AH19" s="317"/>
      <c r="AI19" s="318"/>
      <c r="AJ19" s="318"/>
      <c r="AK19" s="318"/>
      <c r="AL19" s="318"/>
      <c r="AM19" s="319"/>
      <c r="AN19" s="8"/>
      <c r="AO19" s="273"/>
      <c r="AP19" s="274"/>
      <c r="AQ19" s="274"/>
      <c r="AR19" s="274"/>
      <c r="AS19" s="274"/>
      <c r="AT19" s="275"/>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row>
    <row r="20" spans="1:80" ht="15" customHeight="1" x14ac:dyDescent="0.3">
      <c r="A20" s="8"/>
      <c r="B20" s="259"/>
      <c r="C20" s="259"/>
      <c r="D20" s="260"/>
      <c r="E20" s="300"/>
      <c r="F20" s="301"/>
      <c r="G20" s="301"/>
      <c r="H20" s="301"/>
      <c r="I20" s="301"/>
      <c r="J20" s="326"/>
      <c r="K20" s="327"/>
      <c r="L20" s="327"/>
      <c r="M20" s="327"/>
      <c r="N20" s="327"/>
      <c r="O20" s="328"/>
      <c r="P20" s="326"/>
      <c r="Q20" s="327"/>
      <c r="R20" s="327"/>
      <c r="S20" s="327"/>
      <c r="T20" s="327"/>
      <c r="U20" s="328"/>
      <c r="V20" s="310"/>
      <c r="W20" s="306"/>
      <c r="X20" s="306"/>
      <c r="Y20" s="306"/>
      <c r="Z20" s="306"/>
      <c r="AA20" s="307"/>
      <c r="AB20" s="310"/>
      <c r="AC20" s="306"/>
      <c r="AD20" s="306"/>
      <c r="AE20" s="306"/>
      <c r="AF20" s="306"/>
      <c r="AG20" s="307"/>
      <c r="AH20" s="317"/>
      <c r="AI20" s="318"/>
      <c r="AJ20" s="318"/>
      <c r="AK20" s="318"/>
      <c r="AL20" s="318"/>
      <c r="AM20" s="319"/>
      <c r="AN20" s="8"/>
      <c r="AO20" s="273"/>
      <c r="AP20" s="274"/>
      <c r="AQ20" s="274"/>
      <c r="AR20" s="274"/>
      <c r="AS20" s="274"/>
      <c r="AT20" s="275"/>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row>
    <row r="21" spans="1:80" ht="15.75" customHeight="1" thickBot="1" x14ac:dyDescent="0.35">
      <c r="A21" s="8"/>
      <c r="B21" s="259"/>
      <c r="C21" s="259"/>
      <c r="D21" s="260"/>
      <c r="E21" s="303"/>
      <c r="F21" s="304"/>
      <c r="G21" s="304"/>
      <c r="H21" s="304"/>
      <c r="I21" s="304"/>
      <c r="J21" s="329"/>
      <c r="K21" s="330"/>
      <c r="L21" s="330"/>
      <c r="M21" s="330"/>
      <c r="N21" s="330"/>
      <c r="O21" s="331"/>
      <c r="P21" s="329"/>
      <c r="Q21" s="330"/>
      <c r="R21" s="330"/>
      <c r="S21" s="330"/>
      <c r="T21" s="330"/>
      <c r="U21" s="331"/>
      <c r="V21" s="314"/>
      <c r="W21" s="315"/>
      <c r="X21" s="315"/>
      <c r="Y21" s="315"/>
      <c r="Z21" s="315"/>
      <c r="AA21" s="316"/>
      <c r="AB21" s="314"/>
      <c r="AC21" s="315"/>
      <c r="AD21" s="315"/>
      <c r="AE21" s="315"/>
      <c r="AF21" s="315"/>
      <c r="AG21" s="316"/>
      <c r="AH21" s="320"/>
      <c r="AI21" s="321"/>
      <c r="AJ21" s="321"/>
      <c r="AK21" s="321"/>
      <c r="AL21" s="321"/>
      <c r="AM21" s="322"/>
      <c r="AN21" s="8"/>
      <c r="AO21" s="276"/>
      <c r="AP21" s="277"/>
      <c r="AQ21" s="277"/>
      <c r="AR21" s="277"/>
      <c r="AS21" s="277"/>
      <c r="AT21" s="27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row>
    <row r="22" spans="1:80" x14ac:dyDescent="0.3">
      <c r="A22" s="8"/>
      <c r="B22" s="259"/>
      <c r="C22" s="259"/>
      <c r="D22" s="260"/>
      <c r="E22" s="297" t="s">
        <v>239</v>
      </c>
      <c r="F22" s="298"/>
      <c r="G22" s="298"/>
      <c r="H22" s="298"/>
      <c r="I22" s="299"/>
      <c r="J22" s="332"/>
      <c r="K22" s="333"/>
      <c r="L22" s="333"/>
      <c r="M22" s="333"/>
      <c r="N22" s="333"/>
      <c r="O22" s="334"/>
      <c r="P22" s="332"/>
      <c r="Q22" s="333"/>
      <c r="R22" s="333"/>
      <c r="S22" s="333"/>
      <c r="T22" s="333"/>
      <c r="U22" s="334"/>
      <c r="V22" s="332"/>
      <c r="W22" s="333"/>
      <c r="X22" s="333"/>
      <c r="Y22" s="333"/>
      <c r="Z22" s="333"/>
      <c r="AA22" s="334"/>
      <c r="AB22" s="308"/>
      <c r="AC22" s="309"/>
      <c r="AD22" s="309"/>
      <c r="AE22" s="309"/>
      <c r="AF22" s="309"/>
      <c r="AG22" s="311"/>
      <c r="AH22" s="323"/>
      <c r="AI22" s="324"/>
      <c r="AJ22" s="324"/>
      <c r="AK22" s="324"/>
      <c r="AL22" s="324"/>
      <c r="AM22" s="325"/>
      <c r="AN22" s="8"/>
      <c r="AO22" s="279" t="s">
        <v>183</v>
      </c>
      <c r="AP22" s="280"/>
      <c r="AQ22" s="280"/>
      <c r="AR22" s="280"/>
      <c r="AS22" s="280"/>
      <c r="AT22" s="281"/>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row>
    <row r="23" spans="1:80" x14ac:dyDescent="0.3">
      <c r="A23" s="8"/>
      <c r="B23" s="259"/>
      <c r="C23" s="259"/>
      <c r="D23" s="260"/>
      <c r="E23" s="300"/>
      <c r="F23" s="301"/>
      <c r="G23" s="301"/>
      <c r="H23" s="301"/>
      <c r="I23" s="302"/>
      <c r="J23" s="326"/>
      <c r="K23" s="327"/>
      <c r="L23" s="327"/>
      <c r="M23" s="327"/>
      <c r="N23" s="327"/>
      <c r="O23" s="328"/>
      <c r="P23" s="326"/>
      <c r="Q23" s="327"/>
      <c r="R23" s="327"/>
      <c r="S23" s="327"/>
      <c r="T23" s="327"/>
      <c r="U23" s="328"/>
      <c r="V23" s="326"/>
      <c r="W23" s="327"/>
      <c r="X23" s="327"/>
      <c r="Y23" s="327"/>
      <c r="Z23" s="327"/>
      <c r="AA23" s="328"/>
      <c r="AB23" s="310"/>
      <c r="AC23" s="306"/>
      <c r="AD23" s="306"/>
      <c r="AE23" s="306"/>
      <c r="AF23" s="306"/>
      <c r="AG23" s="307"/>
      <c r="AH23" s="317"/>
      <c r="AI23" s="318"/>
      <c r="AJ23" s="318"/>
      <c r="AK23" s="318"/>
      <c r="AL23" s="318"/>
      <c r="AM23" s="319"/>
      <c r="AN23" s="8"/>
      <c r="AO23" s="282"/>
      <c r="AP23" s="283"/>
      <c r="AQ23" s="283"/>
      <c r="AR23" s="283"/>
      <c r="AS23" s="283"/>
      <c r="AT23" s="284"/>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row>
    <row r="24" spans="1:80" x14ac:dyDescent="0.3">
      <c r="A24" s="8"/>
      <c r="B24" s="259"/>
      <c r="C24" s="259"/>
      <c r="D24" s="260"/>
      <c r="E24" s="300"/>
      <c r="F24" s="301"/>
      <c r="G24" s="301"/>
      <c r="H24" s="301"/>
      <c r="I24" s="302"/>
      <c r="J24" s="326"/>
      <c r="K24" s="327"/>
      <c r="L24" s="327"/>
      <c r="M24" s="327"/>
      <c r="N24" s="327"/>
      <c r="O24" s="328"/>
      <c r="P24" s="326"/>
      <c r="Q24" s="327"/>
      <c r="R24" s="327"/>
      <c r="S24" s="327"/>
      <c r="T24" s="327"/>
      <c r="U24" s="328"/>
      <c r="V24" s="326"/>
      <c r="W24" s="327"/>
      <c r="X24" s="327"/>
      <c r="Y24" s="327"/>
      <c r="Z24" s="327"/>
      <c r="AA24" s="328"/>
      <c r="AB24" s="310"/>
      <c r="AC24" s="306"/>
      <c r="AD24" s="306"/>
      <c r="AE24" s="306"/>
      <c r="AF24" s="306"/>
      <c r="AG24" s="307"/>
      <c r="AH24" s="317"/>
      <c r="AI24" s="318"/>
      <c r="AJ24" s="318"/>
      <c r="AK24" s="318"/>
      <c r="AL24" s="318"/>
      <c r="AM24" s="319"/>
      <c r="AN24" s="8"/>
      <c r="AO24" s="282"/>
      <c r="AP24" s="283"/>
      <c r="AQ24" s="283"/>
      <c r="AR24" s="283"/>
      <c r="AS24" s="283"/>
      <c r="AT24" s="284"/>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row>
    <row r="25" spans="1:80" x14ac:dyDescent="0.3">
      <c r="A25" s="8"/>
      <c r="B25" s="259"/>
      <c r="C25" s="259"/>
      <c r="D25" s="260"/>
      <c r="E25" s="300"/>
      <c r="F25" s="301"/>
      <c r="G25" s="301"/>
      <c r="H25" s="301"/>
      <c r="I25" s="302"/>
      <c r="J25" s="326"/>
      <c r="K25" s="327"/>
      <c r="L25" s="327"/>
      <c r="M25" s="327"/>
      <c r="N25" s="327"/>
      <c r="O25" s="328"/>
      <c r="P25" s="326"/>
      <c r="Q25" s="327"/>
      <c r="R25" s="327"/>
      <c r="S25" s="327"/>
      <c r="T25" s="327"/>
      <c r="U25" s="328"/>
      <c r="V25" s="326"/>
      <c r="W25" s="327"/>
      <c r="X25" s="327"/>
      <c r="Y25" s="327"/>
      <c r="Z25" s="327"/>
      <c r="AA25" s="328"/>
      <c r="AB25" s="310"/>
      <c r="AC25" s="306"/>
      <c r="AD25" s="306"/>
      <c r="AE25" s="306"/>
      <c r="AF25" s="306"/>
      <c r="AG25" s="307"/>
      <c r="AH25" s="317"/>
      <c r="AI25" s="318"/>
      <c r="AJ25" s="318"/>
      <c r="AK25" s="318"/>
      <c r="AL25" s="318"/>
      <c r="AM25" s="319"/>
      <c r="AN25" s="8"/>
      <c r="AO25" s="282"/>
      <c r="AP25" s="283"/>
      <c r="AQ25" s="283"/>
      <c r="AR25" s="283"/>
      <c r="AS25" s="283"/>
      <c r="AT25" s="284"/>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row>
    <row r="26" spans="1:80" x14ac:dyDescent="0.3">
      <c r="A26" s="8"/>
      <c r="B26" s="259"/>
      <c r="C26" s="259"/>
      <c r="D26" s="260"/>
      <c r="E26" s="300"/>
      <c r="F26" s="301"/>
      <c r="G26" s="301"/>
      <c r="H26" s="301"/>
      <c r="I26" s="302"/>
      <c r="J26" s="326"/>
      <c r="K26" s="327"/>
      <c r="L26" s="327"/>
      <c r="M26" s="327"/>
      <c r="N26" s="327"/>
      <c r="O26" s="328"/>
      <c r="P26" s="326"/>
      <c r="Q26" s="327"/>
      <c r="R26" s="327"/>
      <c r="S26" s="327"/>
      <c r="T26" s="327"/>
      <c r="U26" s="328"/>
      <c r="V26" s="326"/>
      <c r="W26" s="327"/>
      <c r="X26" s="327"/>
      <c r="Y26" s="327"/>
      <c r="Z26" s="327"/>
      <c r="AA26" s="328"/>
      <c r="AB26" s="310"/>
      <c r="AC26" s="306"/>
      <c r="AD26" s="306"/>
      <c r="AE26" s="306"/>
      <c r="AF26" s="306"/>
      <c r="AG26" s="307"/>
      <c r="AH26" s="317"/>
      <c r="AI26" s="318"/>
      <c r="AJ26" s="318"/>
      <c r="AK26" s="318"/>
      <c r="AL26" s="318"/>
      <c r="AM26" s="319"/>
      <c r="AN26" s="8"/>
      <c r="AO26" s="282"/>
      <c r="AP26" s="283"/>
      <c r="AQ26" s="283"/>
      <c r="AR26" s="283"/>
      <c r="AS26" s="283"/>
      <c r="AT26" s="284"/>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row>
    <row r="27" spans="1:80" x14ac:dyDescent="0.3">
      <c r="A27" s="8"/>
      <c r="B27" s="259"/>
      <c r="C27" s="259"/>
      <c r="D27" s="260"/>
      <c r="E27" s="300"/>
      <c r="F27" s="301"/>
      <c r="G27" s="301"/>
      <c r="H27" s="301"/>
      <c r="I27" s="302"/>
      <c r="J27" s="326"/>
      <c r="K27" s="327"/>
      <c r="L27" s="327"/>
      <c r="M27" s="327"/>
      <c r="N27" s="327"/>
      <c r="O27" s="328"/>
      <c r="P27" s="326"/>
      <c r="Q27" s="327"/>
      <c r="R27" s="327"/>
      <c r="S27" s="327"/>
      <c r="T27" s="327"/>
      <c r="U27" s="328"/>
      <c r="V27" s="326"/>
      <c r="W27" s="327"/>
      <c r="X27" s="327"/>
      <c r="Y27" s="327"/>
      <c r="Z27" s="327"/>
      <c r="AA27" s="328"/>
      <c r="AB27" s="310"/>
      <c r="AC27" s="306"/>
      <c r="AD27" s="306"/>
      <c r="AE27" s="306"/>
      <c r="AF27" s="306"/>
      <c r="AG27" s="307"/>
      <c r="AH27" s="317"/>
      <c r="AI27" s="318"/>
      <c r="AJ27" s="318"/>
      <c r="AK27" s="318"/>
      <c r="AL27" s="318"/>
      <c r="AM27" s="319"/>
      <c r="AN27" s="8"/>
      <c r="AO27" s="282"/>
      <c r="AP27" s="283"/>
      <c r="AQ27" s="283"/>
      <c r="AR27" s="283"/>
      <c r="AS27" s="283"/>
      <c r="AT27" s="284"/>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row>
    <row r="28" spans="1:80" x14ac:dyDescent="0.3">
      <c r="A28" s="8"/>
      <c r="B28" s="259"/>
      <c r="C28" s="259"/>
      <c r="D28" s="260"/>
      <c r="E28" s="300"/>
      <c r="F28" s="301"/>
      <c r="G28" s="301"/>
      <c r="H28" s="301"/>
      <c r="I28" s="302"/>
      <c r="J28" s="326"/>
      <c r="K28" s="327"/>
      <c r="L28" s="327"/>
      <c r="M28" s="327"/>
      <c r="N28" s="327"/>
      <c r="O28" s="328"/>
      <c r="P28" s="326"/>
      <c r="Q28" s="327"/>
      <c r="R28" s="327"/>
      <c r="S28" s="327"/>
      <c r="T28" s="327"/>
      <c r="U28" s="328"/>
      <c r="V28" s="326"/>
      <c r="W28" s="327"/>
      <c r="X28" s="327"/>
      <c r="Y28" s="327"/>
      <c r="Z28" s="327"/>
      <c r="AA28" s="328"/>
      <c r="AB28" s="310"/>
      <c r="AC28" s="306"/>
      <c r="AD28" s="306"/>
      <c r="AE28" s="306"/>
      <c r="AF28" s="306"/>
      <c r="AG28" s="307"/>
      <c r="AH28" s="317"/>
      <c r="AI28" s="318"/>
      <c r="AJ28" s="318"/>
      <c r="AK28" s="318"/>
      <c r="AL28" s="318"/>
      <c r="AM28" s="319"/>
      <c r="AN28" s="8"/>
      <c r="AO28" s="282"/>
      <c r="AP28" s="283"/>
      <c r="AQ28" s="283"/>
      <c r="AR28" s="283"/>
      <c r="AS28" s="283"/>
      <c r="AT28" s="284"/>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row>
    <row r="29" spans="1:80" ht="15" thickBot="1" x14ac:dyDescent="0.35">
      <c r="A29" s="8"/>
      <c r="B29" s="259"/>
      <c r="C29" s="259"/>
      <c r="D29" s="260"/>
      <c r="E29" s="303"/>
      <c r="F29" s="304"/>
      <c r="G29" s="304"/>
      <c r="H29" s="304"/>
      <c r="I29" s="305"/>
      <c r="J29" s="326"/>
      <c r="K29" s="327"/>
      <c r="L29" s="327"/>
      <c r="M29" s="327"/>
      <c r="N29" s="327"/>
      <c r="O29" s="328"/>
      <c r="P29" s="329"/>
      <c r="Q29" s="330"/>
      <c r="R29" s="330"/>
      <c r="S29" s="330"/>
      <c r="T29" s="330"/>
      <c r="U29" s="331"/>
      <c r="V29" s="329"/>
      <c r="W29" s="330"/>
      <c r="X29" s="330"/>
      <c r="Y29" s="330"/>
      <c r="Z29" s="330"/>
      <c r="AA29" s="331"/>
      <c r="AB29" s="314"/>
      <c r="AC29" s="315"/>
      <c r="AD29" s="315"/>
      <c r="AE29" s="315"/>
      <c r="AF29" s="315"/>
      <c r="AG29" s="316"/>
      <c r="AH29" s="320"/>
      <c r="AI29" s="321"/>
      <c r="AJ29" s="321"/>
      <c r="AK29" s="321"/>
      <c r="AL29" s="321"/>
      <c r="AM29" s="322"/>
      <c r="AN29" s="8"/>
      <c r="AO29" s="285"/>
      <c r="AP29" s="286"/>
      <c r="AQ29" s="286"/>
      <c r="AR29" s="286"/>
      <c r="AS29" s="286"/>
      <c r="AT29" s="287"/>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row>
    <row r="30" spans="1:80" x14ac:dyDescent="0.3">
      <c r="A30" s="8"/>
      <c r="B30" s="259"/>
      <c r="C30" s="259"/>
      <c r="D30" s="260"/>
      <c r="E30" s="297" t="s">
        <v>240</v>
      </c>
      <c r="F30" s="298"/>
      <c r="G30" s="298"/>
      <c r="H30" s="298"/>
      <c r="I30" s="298"/>
      <c r="J30" s="341"/>
      <c r="K30" s="342"/>
      <c r="L30" s="342"/>
      <c r="M30" s="342"/>
      <c r="N30" s="342"/>
      <c r="O30" s="343"/>
      <c r="P30" s="333"/>
      <c r="Q30" s="333"/>
      <c r="R30" s="333"/>
      <c r="S30" s="333"/>
      <c r="T30" s="333"/>
      <c r="U30" s="334"/>
      <c r="V30" s="332"/>
      <c r="W30" s="333"/>
      <c r="X30" s="333"/>
      <c r="Y30" s="333"/>
      <c r="Z30" s="333"/>
      <c r="AA30" s="334"/>
      <c r="AB30" s="308"/>
      <c r="AC30" s="309"/>
      <c r="AD30" s="309"/>
      <c r="AE30" s="309"/>
      <c r="AF30" s="309"/>
      <c r="AG30" s="311"/>
      <c r="AH30" s="323"/>
      <c r="AI30" s="324"/>
      <c r="AJ30" s="324"/>
      <c r="AK30" s="324"/>
      <c r="AL30" s="324"/>
      <c r="AM30" s="325"/>
      <c r="AN30" s="8"/>
      <c r="AO30" s="288" t="s">
        <v>241</v>
      </c>
      <c r="AP30" s="289"/>
      <c r="AQ30" s="289"/>
      <c r="AR30" s="289"/>
      <c r="AS30" s="289"/>
      <c r="AT30" s="290"/>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row>
    <row r="31" spans="1:80" x14ac:dyDescent="0.3">
      <c r="A31" s="8"/>
      <c r="B31" s="259"/>
      <c r="C31" s="259"/>
      <c r="D31" s="260"/>
      <c r="E31" s="300"/>
      <c r="F31" s="301"/>
      <c r="G31" s="301"/>
      <c r="H31" s="301"/>
      <c r="I31" s="301"/>
      <c r="J31" s="337"/>
      <c r="K31" s="335"/>
      <c r="L31" s="335"/>
      <c r="M31" s="335"/>
      <c r="N31" s="335"/>
      <c r="O31" s="336"/>
      <c r="P31" s="327"/>
      <c r="Q31" s="327"/>
      <c r="R31" s="327"/>
      <c r="S31" s="327"/>
      <c r="T31" s="327"/>
      <c r="U31" s="328"/>
      <c r="V31" s="326"/>
      <c r="W31" s="327"/>
      <c r="X31" s="327"/>
      <c r="Y31" s="327"/>
      <c r="Z31" s="327"/>
      <c r="AA31" s="328"/>
      <c r="AB31" s="310"/>
      <c r="AC31" s="306"/>
      <c r="AD31" s="306"/>
      <c r="AE31" s="306"/>
      <c r="AF31" s="306"/>
      <c r="AG31" s="307"/>
      <c r="AH31" s="317"/>
      <c r="AI31" s="318"/>
      <c r="AJ31" s="318"/>
      <c r="AK31" s="318"/>
      <c r="AL31" s="318"/>
      <c r="AM31" s="319"/>
      <c r="AN31" s="8"/>
      <c r="AO31" s="291"/>
      <c r="AP31" s="292"/>
      <c r="AQ31" s="292"/>
      <c r="AR31" s="292"/>
      <c r="AS31" s="292"/>
      <c r="AT31" s="293"/>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row>
    <row r="32" spans="1:80" x14ac:dyDescent="0.3">
      <c r="A32" s="8"/>
      <c r="B32" s="259"/>
      <c r="C32" s="259"/>
      <c r="D32" s="260"/>
      <c r="E32" s="300"/>
      <c r="F32" s="301"/>
      <c r="G32" s="301"/>
      <c r="H32" s="301"/>
      <c r="I32" s="301"/>
      <c r="J32" s="337"/>
      <c r="K32" s="335"/>
      <c r="L32" s="335"/>
      <c r="M32" s="335"/>
      <c r="N32" s="335"/>
      <c r="O32" s="336"/>
      <c r="P32" s="327"/>
      <c r="Q32" s="327"/>
      <c r="R32" s="327"/>
      <c r="S32" s="327"/>
      <c r="T32" s="327"/>
      <c r="U32" s="328"/>
      <c r="V32" s="326"/>
      <c r="W32" s="327"/>
      <c r="X32" s="327"/>
      <c r="Y32" s="327"/>
      <c r="Z32" s="327"/>
      <c r="AA32" s="328"/>
      <c r="AB32" s="310"/>
      <c r="AC32" s="306"/>
      <c r="AD32" s="306"/>
      <c r="AE32" s="306"/>
      <c r="AF32" s="306"/>
      <c r="AG32" s="307"/>
      <c r="AH32" s="317"/>
      <c r="AI32" s="318"/>
      <c r="AJ32" s="318"/>
      <c r="AK32" s="318"/>
      <c r="AL32" s="318"/>
      <c r="AM32" s="319"/>
      <c r="AN32" s="8"/>
      <c r="AO32" s="291"/>
      <c r="AP32" s="292"/>
      <c r="AQ32" s="292"/>
      <c r="AR32" s="292"/>
      <c r="AS32" s="292"/>
      <c r="AT32" s="293"/>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row>
    <row r="33" spans="1:80" x14ac:dyDescent="0.3">
      <c r="A33" s="8"/>
      <c r="B33" s="259"/>
      <c r="C33" s="259"/>
      <c r="D33" s="260"/>
      <c r="E33" s="300"/>
      <c r="F33" s="301"/>
      <c r="G33" s="301"/>
      <c r="H33" s="301"/>
      <c r="I33" s="301"/>
      <c r="J33" s="337"/>
      <c r="K33" s="335"/>
      <c r="L33" s="335"/>
      <c r="M33" s="335"/>
      <c r="N33" s="335"/>
      <c r="O33" s="336"/>
      <c r="P33" s="327"/>
      <c r="Q33" s="327"/>
      <c r="R33" s="327"/>
      <c r="S33" s="327"/>
      <c r="T33" s="327"/>
      <c r="U33" s="328"/>
      <c r="V33" s="326"/>
      <c r="W33" s="327"/>
      <c r="X33" s="327"/>
      <c r="Y33" s="327"/>
      <c r="Z33" s="327"/>
      <c r="AA33" s="328"/>
      <c r="AB33" s="310"/>
      <c r="AC33" s="306"/>
      <c r="AD33" s="306"/>
      <c r="AE33" s="306"/>
      <c r="AF33" s="306"/>
      <c r="AG33" s="307"/>
      <c r="AH33" s="317"/>
      <c r="AI33" s="318"/>
      <c r="AJ33" s="318"/>
      <c r="AK33" s="318"/>
      <c r="AL33" s="318"/>
      <c r="AM33" s="319"/>
      <c r="AN33" s="8"/>
      <c r="AO33" s="291"/>
      <c r="AP33" s="292"/>
      <c r="AQ33" s="292"/>
      <c r="AR33" s="292"/>
      <c r="AS33" s="292"/>
      <c r="AT33" s="293"/>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row>
    <row r="34" spans="1:80" x14ac:dyDescent="0.3">
      <c r="A34" s="8"/>
      <c r="B34" s="259"/>
      <c r="C34" s="259"/>
      <c r="D34" s="260"/>
      <c r="E34" s="300"/>
      <c r="F34" s="301"/>
      <c r="G34" s="301"/>
      <c r="H34" s="301"/>
      <c r="I34" s="301"/>
      <c r="J34" s="337"/>
      <c r="K34" s="335"/>
      <c r="L34" s="335"/>
      <c r="M34" s="335"/>
      <c r="N34" s="335"/>
      <c r="O34" s="336"/>
      <c r="P34" s="327"/>
      <c r="Q34" s="327"/>
      <c r="R34" s="327"/>
      <c r="S34" s="327"/>
      <c r="T34" s="327"/>
      <c r="U34" s="328"/>
      <c r="V34" s="326"/>
      <c r="W34" s="327"/>
      <c r="X34" s="327"/>
      <c r="Y34" s="327"/>
      <c r="Z34" s="327"/>
      <c r="AA34" s="328"/>
      <c r="AB34" s="310"/>
      <c r="AC34" s="306"/>
      <c r="AD34" s="306"/>
      <c r="AE34" s="306"/>
      <c r="AF34" s="306"/>
      <c r="AG34" s="307"/>
      <c r="AH34" s="317"/>
      <c r="AI34" s="318"/>
      <c r="AJ34" s="318"/>
      <c r="AK34" s="318"/>
      <c r="AL34" s="318"/>
      <c r="AM34" s="319"/>
      <c r="AN34" s="8"/>
      <c r="AO34" s="291"/>
      <c r="AP34" s="292"/>
      <c r="AQ34" s="292"/>
      <c r="AR34" s="292"/>
      <c r="AS34" s="292"/>
      <c r="AT34" s="293"/>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row>
    <row r="35" spans="1:80" x14ac:dyDescent="0.3">
      <c r="A35" s="8"/>
      <c r="B35" s="259"/>
      <c r="C35" s="259"/>
      <c r="D35" s="260"/>
      <c r="E35" s="300"/>
      <c r="F35" s="301"/>
      <c r="G35" s="301"/>
      <c r="H35" s="301"/>
      <c r="I35" s="301"/>
      <c r="J35" s="337"/>
      <c r="K35" s="335"/>
      <c r="L35" s="335"/>
      <c r="M35" s="335"/>
      <c r="N35" s="335"/>
      <c r="O35" s="336"/>
      <c r="P35" s="327"/>
      <c r="Q35" s="327"/>
      <c r="R35" s="327"/>
      <c r="S35" s="327"/>
      <c r="T35" s="327"/>
      <c r="U35" s="328"/>
      <c r="V35" s="326"/>
      <c r="W35" s="327"/>
      <c r="X35" s="327"/>
      <c r="Y35" s="327"/>
      <c r="Z35" s="327"/>
      <c r="AA35" s="328"/>
      <c r="AB35" s="310"/>
      <c r="AC35" s="306"/>
      <c r="AD35" s="306"/>
      <c r="AE35" s="306"/>
      <c r="AF35" s="306"/>
      <c r="AG35" s="307"/>
      <c r="AH35" s="317"/>
      <c r="AI35" s="318"/>
      <c r="AJ35" s="318"/>
      <c r="AK35" s="318"/>
      <c r="AL35" s="318"/>
      <c r="AM35" s="319"/>
      <c r="AN35" s="8"/>
      <c r="AO35" s="291"/>
      <c r="AP35" s="292"/>
      <c r="AQ35" s="292"/>
      <c r="AR35" s="292"/>
      <c r="AS35" s="292"/>
      <c r="AT35" s="293"/>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row>
    <row r="36" spans="1:80" x14ac:dyDescent="0.3">
      <c r="A36" s="8"/>
      <c r="B36" s="259"/>
      <c r="C36" s="259"/>
      <c r="D36" s="260"/>
      <c r="E36" s="300"/>
      <c r="F36" s="301"/>
      <c r="G36" s="301"/>
      <c r="H36" s="301"/>
      <c r="I36" s="301"/>
      <c r="J36" s="337"/>
      <c r="K36" s="335"/>
      <c r="L36" s="335"/>
      <c r="M36" s="335"/>
      <c r="N36" s="335"/>
      <c r="O36" s="336"/>
      <c r="P36" s="327"/>
      <c r="Q36" s="327"/>
      <c r="R36" s="327"/>
      <c r="S36" s="327"/>
      <c r="T36" s="327"/>
      <c r="U36" s="328"/>
      <c r="V36" s="326"/>
      <c r="W36" s="327"/>
      <c r="X36" s="327"/>
      <c r="Y36" s="327"/>
      <c r="Z36" s="327"/>
      <c r="AA36" s="328"/>
      <c r="AB36" s="310"/>
      <c r="AC36" s="306"/>
      <c r="AD36" s="306"/>
      <c r="AE36" s="306"/>
      <c r="AF36" s="306"/>
      <c r="AG36" s="307"/>
      <c r="AH36" s="317"/>
      <c r="AI36" s="318"/>
      <c r="AJ36" s="318"/>
      <c r="AK36" s="318"/>
      <c r="AL36" s="318"/>
      <c r="AM36" s="319"/>
      <c r="AN36" s="8"/>
      <c r="AO36" s="291"/>
      <c r="AP36" s="292"/>
      <c r="AQ36" s="292"/>
      <c r="AR36" s="292"/>
      <c r="AS36" s="292"/>
      <c r="AT36" s="293"/>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row>
    <row r="37" spans="1:80" ht="15" thickBot="1" x14ac:dyDescent="0.35">
      <c r="A37" s="8"/>
      <c r="B37" s="259"/>
      <c r="C37" s="259"/>
      <c r="D37" s="260"/>
      <c r="E37" s="303"/>
      <c r="F37" s="304"/>
      <c r="G37" s="304"/>
      <c r="H37" s="304"/>
      <c r="I37" s="304"/>
      <c r="J37" s="338"/>
      <c r="K37" s="339"/>
      <c r="L37" s="339"/>
      <c r="M37" s="339"/>
      <c r="N37" s="339"/>
      <c r="O37" s="340"/>
      <c r="P37" s="330"/>
      <c r="Q37" s="330"/>
      <c r="R37" s="330"/>
      <c r="S37" s="330"/>
      <c r="T37" s="330"/>
      <c r="U37" s="331"/>
      <c r="V37" s="329"/>
      <c r="W37" s="330"/>
      <c r="X37" s="330"/>
      <c r="Y37" s="330"/>
      <c r="Z37" s="330"/>
      <c r="AA37" s="331"/>
      <c r="AB37" s="314"/>
      <c r="AC37" s="315"/>
      <c r="AD37" s="315"/>
      <c r="AE37" s="315"/>
      <c r="AF37" s="315"/>
      <c r="AG37" s="316"/>
      <c r="AH37" s="320"/>
      <c r="AI37" s="321"/>
      <c r="AJ37" s="321"/>
      <c r="AK37" s="321"/>
      <c r="AL37" s="321"/>
      <c r="AM37" s="322"/>
      <c r="AN37" s="8"/>
      <c r="AO37" s="294"/>
      <c r="AP37" s="295"/>
      <c r="AQ37" s="295"/>
      <c r="AR37" s="295"/>
      <c r="AS37" s="295"/>
      <c r="AT37" s="296"/>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row>
    <row r="38" spans="1:80" x14ac:dyDescent="0.3">
      <c r="A38" s="8"/>
      <c r="B38" s="259"/>
      <c r="C38" s="259"/>
      <c r="D38" s="260"/>
      <c r="E38" s="297" t="s">
        <v>242</v>
      </c>
      <c r="F38" s="298"/>
      <c r="G38" s="298"/>
      <c r="H38" s="298"/>
      <c r="I38" s="299"/>
      <c r="J38" s="341"/>
      <c r="K38" s="342"/>
      <c r="L38" s="342"/>
      <c r="M38" s="342"/>
      <c r="N38" s="342"/>
      <c r="O38" s="343"/>
      <c r="P38" s="341"/>
      <c r="Q38" s="342"/>
      <c r="R38" s="342"/>
      <c r="S38" s="342"/>
      <c r="T38" s="342"/>
      <c r="U38" s="343"/>
      <c r="V38" s="332"/>
      <c r="W38" s="333"/>
      <c r="X38" s="333"/>
      <c r="Y38" s="333"/>
      <c r="Z38" s="333"/>
      <c r="AA38" s="334"/>
      <c r="AB38" s="308"/>
      <c r="AC38" s="309"/>
      <c r="AD38" s="309"/>
      <c r="AE38" s="309"/>
      <c r="AF38" s="309"/>
      <c r="AG38" s="311"/>
      <c r="AH38" s="323"/>
      <c r="AI38" s="324"/>
      <c r="AJ38" s="324"/>
      <c r="AK38" s="324"/>
      <c r="AL38" s="324"/>
      <c r="AM38" s="325"/>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row>
    <row r="39" spans="1:80" x14ac:dyDescent="0.3">
      <c r="A39" s="8"/>
      <c r="B39" s="259"/>
      <c r="C39" s="259"/>
      <c r="D39" s="260"/>
      <c r="E39" s="300"/>
      <c r="F39" s="301"/>
      <c r="G39" s="301"/>
      <c r="H39" s="301"/>
      <c r="I39" s="302"/>
      <c r="J39" s="337"/>
      <c r="K39" s="335"/>
      <c r="L39" s="335"/>
      <c r="M39" s="335"/>
      <c r="N39" s="335"/>
      <c r="O39" s="336"/>
      <c r="P39" s="337"/>
      <c r="Q39" s="335"/>
      <c r="R39" s="335"/>
      <c r="S39" s="335"/>
      <c r="T39" s="335"/>
      <c r="U39" s="336"/>
      <c r="V39" s="326"/>
      <c r="W39" s="327"/>
      <c r="X39" s="327"/>
      <c r="Y39" s="327"/>
      <c r="Z39" s="327"/>
      <c r="AA39" s="328"/>
      <c r="AB39" s="310"/>
      <c r="AC39" s="306"/>
      <c r="AD39" s="306"/>
      <c r="AE39" s="306"/>
      <c r="AF39" s="306"/>
      <c r="AG39" s="307"/>
      <c r="AH39" s="317"/>
      <c r="AI39" s="318"/>
      <c r="AJ39" s="318"/>
      <c r="AK39" s="318"/>
      <c r="AL39" s="318"/>
      <c r="AM39" s="319"/>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row>
    <row r="40" spans="1:80" x14ac:dyDescent="0.3">
      <c r="A40" s="8"/>
      <c r="B40" s="259"/>
      <c r="C40" s="259"/>
      <c r="D40" s="260"/>
      <c r="E40" s="300"/>
      <c r="F40" s="301"/>
      <c r="G40" s="301"/>
      <c r="H40" s="301"/>
      <c r="I40" s="302"/>
      <c r="J40" s="337"/>
      <c r="K40" s="335"/>
      <c r="L40" s="335"/>
      <c r="M40" s="335"/>
      <c r="N40" s="335"/>
      <c r="O40" s="336"/>
      <c r="P40" s="337"/>
      <c r="Q40" s="335"/>
      <c r="R40" s="335"/>
      <c r="S40" s="335"/>
      <c r="T40" s="335"/>
      <c r="U40" s="336"/>
      <c r="V40" s="326"/>
      <c r="W40" s="327"/>
      <c r="X40" s="327"/>
      <c r="Y40" s="327"/>
      <c r="Z40" s="327"/>
      <c r="AA40" s="328"/>
      <c r="AB40" s="310"/>
      <c r="AC40" s="306"/>
      <c r="AD40" s="306"/>
      <c r="AE40" s="306"/>
      <c r="AF40" s="306"/>
      <c r="AG40" s="307"/>
      <c r="AH40" s="317"/>
      <c r="AI40" s="318"/>
      <c r="AJ40" s="318"/>
      <c r="AK40" s="318"/>
      <c r="AL40" s="318"/>
      <c r="AM40" s="319"/>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row>
    <row r="41" spans="1:80" x14ac:dyDescent="0.3">
      <c r="A41" s="8"/>
      <c r="B41" s="259"/>
      <c r="C41" s="259"/>
      <c r="D41" s="260"/>
      <c r="E41" s="300"/>
      <c r="F41" s="301"/>
      <c r="G41" s="301"/>
      <c r="H41" s="301"/>
      <c r="I41" s="302"/>
      <c r="J41" s="337"/>
      <c r="K41" s="335"/>
      <c r="L41" s="335"/>
      <c r="M41" s="335"/>
      <c r="N41" s="335"/>
      <c r="O41" s="336"/>
      <c r="P41" s="337"/>
      <c r="Q41" s="335"/>
      <c r="R41" s="335"/>
      <c r="S41" s="335"/>
      <c r="T41" s="335"/>
      <c r="U41" s="336"/>
      <c r="V41" s="326"/>
      <c r="W41" s="327"/>
      <c r="X41" s="327"/>
      <c r="Y41" s="327"/>
      <c r="Z41" s="327"/>
      <c r="AA41" s="328"/>
      <c r="AB41" s="310"/>
      <c r="AC41" s="306"/>
      <c r="AD41" s="306"/>
      <c r="AE41" s="306"/>
      <c r="AF41" s="306"/>
      <c r="AG41" s="307"/>
      <c r="AH41" s="317"/>
      <c r="AI41" s="318"/>
      <c r="AJ41" s="318"/>
      <c r="AK41" s="318"/>
      <c r="AL41" s="318"/>
      <c r="AM41" s="319"/>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row>
    <row r="42" spans="1:80" x14ac:dyDescent="0.3">
      <c r="A42" s="8"/>
      <c r="B42" s="259"/>
      <c r="C42" s="259"/>
      <c r="D42" s="260"/>
      <c r="E42" s="300"/>
      <c r="F42" s="301"/>
      <c r="G42" s="301"/>
      <c r="H42" s="301"/>
      <c r="I42" s="302"/>
      <c r="J42" s="337"/>
      <c r="K42" s="335"/>
      <c r="L42" s="335"/>
      <c r="M42" s="335"/>
      <c r="N42" s="335"/>
      <c r="O42" s="336"/>
      <c r="P42" s="337"/>
      <c r="Q42" s="335"/>
      <c r="R42" s="335"/>
      <c r="S42" s="335"/>
      <c r="T42" s="335"/>
      <c r="U42" s="336"/>
      <c r="V42" s="326"/>
      <c r="W42" s="327"/>
      <c r="X42" s="327"/>
      <c r="Y42" s="327"/>
      <c r="Z42" s="327"/>
      <c r="AA42" s="328"/>
      <c r="AB42" s="310"/>
      <c r="AC42" s="306"/>
      <c r="AD42" s="306"/>
      <c r="AE42" s="306"/>
      <c r="AF42" s="306"/>
      <c r="AG42" s="307"/>
      <c r="AH42" s="317"/>
      <c r="AI42" s="318"/>
      <c r="AJ42" s="318"/>
      <c r="AK42" s="318"/>
      <c r="AL42" s="318"/>
      <c r="AM42" s="319"/>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row>
    <row r="43" spans="1:80" x14ac:dyDescent="0.3">
      <c r="A43" s="8"/>
      <c r="B43" s="259"/>
      <c r="C43" s="259"/>
      <c r="D43" s="260"/>
      <c r="E43" s="300"/>
      <c r="F43" s="301"/>
      <c r="G43" s="301"/>
      <c r="H43" s="301"/>
      <c r="I43" s="302"/>
      <c r="J43" s="337"/>
      <c r="K43" s="335"/>
      <c r="L43" s="335"/>
      <c r="M43" s="335"/>
      <c r="N43" s="335"/>
      <c r="O43" s="336"/>
      <c r="P43" s="337"/>
      <c r="Q43" s="335"/>
      <c r="R43" s="335"/>
      <c r="S43" s="335"/>
      <c r="T43" s="335"/>
      <c r="U43" s="336"/>
      <c r="V43" s="326"/>
      <c r="W43" s="327"/>
      <c r="X43" s="327"/>
      <c r="Y43" s="327"/>
      <c r="Z43" s="327"/>
      <c r="AA43" s="328"/>
      <c r="AB43" s="310"/>
      <c r="AC43" s="306"/>
      <c r="AD43" s="306"/>
      <c r="AE43" s="306"/>
      <c r="AF43" s="306"/>
      <c r="AG43" s="307"/>
      <c r="AH43" s="317"/>
      <c r="AI43" s="318"/>
      <c r="AJ43" s="318"/>
      <c r="AK43" s="318"/>
      <c r="AL43" s="318"/>
      <c r="AM43" s="319"/>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row>
    <row r="44" spans="1:80" x14ac:dyDescent="0.3">
      <c r="A44" s="8"/>
      <c r="B44" s="259"/>
      <c r="C44" s="259"/>
      <c r="D44" s="260"/>
      <c r="E44" s="300"/>
      <c r="F44" s="301"/>
      <c r="G44" s="301"/>
      <c r="H44" s="301"/>
      <c r="I44" s="302"/>
      <c r="J44" s="337"/>
      <c r="K44" s="335"/>
      <c r="L44" s="335"/>
      <c r="M44" s="335"/>
      <c r="N44" s="335"/>
      <c r="O44" s="336"/>
      <c r="P44" s="337"/>
      <c r="Q44" s="335"/>
      <c r="R44" s="335"/>
      <c r="S44" s="335"/>
      <c r="T44" s="335"/>
      <c r="U44" s="336"/>
      <c r="V44" s="326"/>
      <c r="W44" s="327"/>
      <c r="X44" s="327"/>
      <c r="Y44" s="327"/>
      <c r="Z44" s="327"/>
      <c r="AA44" s="328"/>
      <c r="AB44" s="310"/>
      <c r="AC44" s="306"/>
      <c r="AD44" s="306"/>
      <c r="AE44" s="306"/>
      <c r="AF44" s="306"/>
      <c r="AG44" s="307"/>
      <c r="AH44" s="317"/>
      <c r="AI44" s="318"/>
      <c r="AJ44" s="318"/>
      <c r="AK44" s="318"/>
      <c r="AL44" s="318"/>
      <c r="AM44" s="319"/>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row>
    <row r="45" spans="1:80" ht="15" thickBot="1" x14ac:dyDescent="0.35">
      <c r="A45" s="8"/>
      <c r="B45" s="259"/>
      <c r="C45" s="259"/>
      <c r="D45" s="260"/>
      <c r="E45" s="303"/>
      <c r="F45" s="304"/>
      <c r="G45" s="304"/>
      <c r="H45" s="304"/>
      <c r="I45" s="305"/>
      <c r="J45" s="338"/>
      <c r="K45" s="339"/>
      <c r="L45" s="339"/>
      <c r="M45" s="339"/>
      <c r="N45" s="339"/>
      <c r="O45" s="340"/>
      <c r="P45" s="338"/>
      <c r="Q45" s="339"/>
      <c r="R45" s="339"/>
      <c r="S45" s="339"/>
      <c r="T45" s="339"/>
      <c r="U45" s="340"/>
      <c r="V45" s="329"/>
      <c r="W45" s="330"/>
      <c r="X45" s="330"/>
      <c r="Y45" s="330"/>
      <c r="Z45" s="330"/>
      <c r="AA45" s="331"/>
      <c r="AB45" s="314"/>
      <c r="AC45" s="315"/>
      <c r="AD45" s="315"/>
      <c r="AE45" s="315"/>
      <c r="AF45" s="315"/>
      <c r="AG45" s="316"/>
      <c r="AH45" s="320"/>
      <c r="AI45" s="321"/>
      <c r="AJ45" s="321"/>
      <c r="AK45" s="321"/>
      <c r="AL45" s="321"/>
      <c r="AM45" s="322"/>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row>
    <row r="46" spans="1:80" x14ac:dyDescent="0.3">
      <c r="A46" s="8"/>
      <c r="B46" s="8"/>
      <c r="C46" s="8"/>
      <c r="D46" s="8"/>
      <c r="E46" s="8"/>
      <c r="F46" s="8"/>
      <c r="G46" s="8"/>
      <c r="H46" s="8"/>
      <c r="I46" s="8"/>
      <c r="J46" s="297" t="s">
        <v>243</v>
      </c>
      <c r="K46" s="298"/>
      <c r="L46" s="298"/>
      <c r="M46" s="298"/>
      <c r="N46" s="298"/>
      <c r="O46" s="299"/>
      <c r="P46" s="297" t="s">
        <v>244</v>
      </c>
      <c r="Q46" s="298"/>
      <c r="R46" s="298"/>
      <c r="S46" s="298"/>
      <c r="T46" s="298"/>
      <c r="U46" s="299"/>
      <c r="V46" s="297" t="s">
        <v>245</v>
      </c>
      <c r="W46" s="298"/>
      <c r="X46" s="298"/>
      <c r="Y46" s="298"/>
      <c r="Z46" s="298"/>
      <c r="AA46" s="299"/>
      <c r="AB46" s="297" t="s">
        <v>246</v>
      </c>
      <c r="AC46" s="313"/>
      <c r="AD46" s="298"/>
      <c r="AE46" s="298"/>
      <c r="AF46" s="298"/>
      <c r="AG46" s="299"/>
      <c r="AH46" s="297" t="s">
        <v>247</v>
      </c>
      <c r="AI46" s="298"/>
      <c r="AJ46" s="298"/>
      <c r="AK46" s="298"/>
      <c r="AL46" s="298"/>
      <c r="AM46" s="299"/>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row>
    <row r="47" spans="1:80" x14ac:dyDescent="0.3">
      <c r="A47" s="8"/>
      <c r="B47" s="8"/>
      <c r="C47" s="8"/>
      <c r="D47" s="8"/>
      <c r="E47" s="8"/>
      <c r="F47" s="8"/>
      <c r="G47" s="8"/>
      <c r="H47" s="8"/>
      <c r="I47" s="8"/>
      <c r="J47" s="300"/>
      <c r="K47" s="301"/>
      <c r="L47" s="301"/>
      <c r="M47" s="301"/>
      <c r="N47" s="301"/>
      <c r="O47" s="302"/>
      <c r="P47" s="300"/>
      <c r="Q47" s="301"/>
      <c r="R47" s="301"/>
      <c r="S47" s="301"/>
      <c r="T47" s="301"/>
      <c r="U47" s="302"/>
      <c r="V47" s="300"/>
      <c r="W47" s="301"/>
      <c r="X47" s="301"/>
      <c r="Y47" s="301"/>
      <c r="Z47" s="301"/>
      <c r="AA47" s="302"/>
      <c r="AB47" s="300"/>
      <c r="AC47" s="301"/>
      <c r="AD47" s="301"/>
      <c r="AE47" s="301"/>
      <c r="AF47" s="301"/>
      <c r="AG47" s="302"/>
      <c r="AH47" s="300"/>
      <c r="AI47" s="301"/>
      <c r="AJ47" s="301"/>
      <c r="AK47" s="301"/>
      <c r="AL47" s="301"/>
      <c r="AM47" s="302"/>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row>
    <row r="48" spans="1:80" x14ac:dyDescent="0.3">
      <c r="A48" s="8"/>
      <c r="B48" s="8"/>
      <c r="C48" s="8"/>
      <c r="D48" s="8"/>
      <c r="E48" s="8"/>
      <c r="F48" s="8"/>
      <c r="G48" s="8"/>
      <c r="H48" s="8"/>
      <c r="I48" s="8"/>
      <c r="J48" s="300"/>
      <c r="K48" s="301"/>
      <c r="L48" s="301"/>
      <c r="M48" s="301"/>
      <c r="N48" s="301"/>
      <c r="O48" s="302"/>
      <c r="P48" s="300"/>
      <c r="Q48" s="301"/>
      <c r="R48" s="301"/>
      <c r="S48" s="301"/>
      <c r="T48" s="301"/>
      <c r="U48" s="302"/>
      <c r="V48" s="300"/>
      <c r="W48" s="301"/>
      <c r="X48" s="301"/>
      <c r="Y48" s="301"/>
      <c r="Z48" s="301"/>
      <c r="AA48" s="302"/>
      <c r="AB48" s="300"/>
      <c r="AC48" s="301"/>
      <c r="AD48" s="301"/>
      <c r="AE48" s="301"/>
      <c r="AF48" s="301"/>
      <c r="AG48" s="302"/>
      <c r="AH48" s="300"/>
      <c r="AI48" s="301"/>
      <c r="AJ48" s="301"/>
      <c r="AK48" s="301"/>
      <c r="AL48" s="301"/>
      <c r="AM48" s="302"/>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row>
    <row r="49" spans="1:80" x14ac:dyDescent="0.3">
      <c r="A49" s="8"/>
      <c r="B49" s="8"/>
      <c r="C49" s="8"/>
      <c r="D49" s="8"/>
      <c r="E49" s="8"/>
      <c r="F49" s="8"/>
      <c r="G49" s="8"/>
      <c r="H49" s="8"/>
      <c r="I49" s="8"/>
      <c r="J49" s="300"/>
      <c r="K49" s="301"/>
      <c r="L49" s="301"/>
      <c r="M49" s="301"/>
      <c r="N49" s="301"/>
      <c r="O49" s="302"/>
      <c r="P49" s="300"/>
      <c r="Q49" s="301"/>
      <c r="R49" s="301"/>
      <c r="S49" s="301"/>
      <c r="T49" s="301"/>
      <c r="U49" s="302"/>
      <c r="V49" s="300"/>
      <c r="W49" s="301"/>
      <c r="X49" s="301"/>
      <c r="Y49" s="301"/>
      <c r="Z49" s="301"/>
      <c r="AA49" s="302"/>
      <c r="AB49" s="300"/>
      <c r="AC49" s="301"/>
      <c r="AD49" s="301"/>
      <c r="AE49" s="301"/>
      <c r="AF49" s="301"/>
      <c r="AG49" s="302"/>
      <c r="AH49" s="300"/>
      <c r="AI49" s="301"/>
      <c r="AJ49" s="301"/>
      <c r="AK49" s="301"/>
      <c r="AL49" s="301"/>
      <c r="AM49" s="302"/>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row>
    <row r="50" spans="1:80" x14ac:dyDescent="0.3">
      <c r="A50" s="8"/>
      <c r="B50" s="8"/>
      <c r="C50" s="8"/>
      <c r="D50" s="8"/>
      <c r="E50" s="8"/>
      <c r="F50" s="8"/>
      <c r="G50" s="8"/>
      <c r="H50" s="8"/>
      <c r="I50" s="8"/>
      <c r="J50" s="300"/>
      <c r="K50" s="301"/>
      <c r="L50" s="301"/>
      <c r="M50" s="301"/>
      <c r="N50" s="301"/>
      <c r="O50" s="302"/>
      <c r="P50" s="300"/>
      <c r="Q50" s="301"/>
      <c r="R50" s="301"/>
      <c r="S50" s="301"/>
      <c r="T50" s="301"/>
      <c r="U50" s="302"/>
      <c r="V50" s="300"/>
      <c r="W50" s="301"/>
      <c r="X50" s="301"/>
      <c r="Y50" s="301"/>
      <c r="Z50" s="301"/>
      <c r="AA50" s="302"/>
      <c r="AB50" s="300"/>
      <c r="AC50" s="301"/>
      <c r="AD50" s="301"/>
      <c r="AE50" s="301"/>
      <c r="AF50" s="301"/>
      <c r="AG50" s="302"/>
      <c r="AH50" s="300"/>
      <c r="AI50" s="301"/>
      <c r="AJ50" s="301"/>
      <c r="AK50" s="301"/>
      <c r="AL50" s="301"/>
      <c r="AM50" s="302"/>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row>
    <row r="51" spans="1:80" ht="15" thickBot="1" x14ac:dyDescent="0.35">
      <c r="A51" s="8"/>
      <c r="B51" s="8"/>
      <c r="C51" s="8"/>
      <c r="D51" s="8"/>
      <c r="E51" s="8"/>
      <c r="F51" s="8"/>
      <c r="G51" s="8"/>
      <c r="H51" s="8"/>
      <c r="I51" s="8"/>
      <c r="J51" s="303"/>
      <c r="K51" s="304"/>
      <c r="L51" s="304"/>
      <c r="M51" s="304"/>
      <c r="N51" s="304"/>
      <c r="O51" s="305"/>
      <c r="P51" s="303"/>
      <c r="Q51" s="304"/>
      <c r="R51" s="304"/>
      <c r="S51" s="304"/>
      <c r="T51" s="304"/>
      <c r="U51" s="305"/>
      <c r="V51" s="303"/>
      <c r="W51" s="304"/>
      <c r="X51" s="304"/>
      <c r="Y51" s="304"/>
      <c r="Z51" s="304"/>
      <c r="AA51" s="305"/>
      <c r="AB51" s="303"/>
      <c r="AC51" s="304"/>
      <c r="AD51" s="304"/>
      <c r="AE51" s="304"/>
      <c r="AF51" s="304"/>
      <c r="AG51" s="305"/>
      <c r="AH51" s="303"/>
      <c r="AI51" s="304"/>
      <c r="AJ51" s="304"/>
      <c r="AK51" s="304"/>
      <c r="AL51" s="304"/>
      <c r="AM51" s="305"/>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row>
    <row r="52" spans="1:80" x14ac:dyDescent="0.3">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row>
    <row r="53" spans="1:80" ht="15" customHeight="1" x14ac:dyDescent="0.3">
      <c r="A53" s="8"/>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row>
    <row r="54" spans="1:80" ht="15" customHeight="1" x14ac:dyDescent="0.3">
      <c r="A54" s="8"/>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row>
    <row r="55" spans="1:80" x14ac:dyDescent="0.3">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row>
    <row r="56" spans="1:80" x14ac:dyDescent="0.3">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row>
    <row r="57" spans="1:80" x14ac:dyDescent="0.3">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row>
    <row r="58" spans="1:80" x14ac:dyDescent="0.3">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row>
    <row r="59" spans="1:80" x14ac:dyDescent="0.3">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row>
    <row r="60" spans="1:80" x14ac:dyDescent="0.3">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row>
    <row r="61" spans="1:80" x14ac:dyDescent="0.3">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row>
    <row r="62" spans="1:80" x14ac:dyDescent="0.3">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row>
    <row r="63" spans="1:80" x14ac:dyDescent="0.3">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row>
    <row r="64" spans="1:80" x14ac:dyDescent="0.3">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row>
    <row r="65" spans="1:80" x14ac:dyDescent="0.3">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row>
    <row r="66" spans="1:80" x14ac:dyDescent="0.3">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row>
    <row r="67" spans="1:80" x14ac:dyDescent="0.3">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row>
    <row r="68" spans="1:80" x14ac:dyDescent="0.3">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row>
    <row r="69" spans="1:80" x14ac:dyDescent="0.3">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row>
    <row r="70" spans="1:80" x14ac:dyDescent="0.3">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row>
    <row r="71" spans="1:80" x14ac:dyDescent="0.3">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row>
    <row r="72" spans="1:80" x14ac:dyDescent="0.3">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row>
    <row r="73" spans="1:80" x14ac:dyDescent="0.3">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row>
    <row r="74" spans="1:80" x14ac:dyDescent="0.3">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row>
    <row r="75" spans="1:80" x14ac:dyDescent="0.3">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row>
    <row r="76" spans="1:80" x14ac:dyDescent="0.3">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row>
    <row r="77" spans="1:80" x14ac:dyDescent="0.3">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row>
    <row r="78" spans="1:80" x14ac:dyDescent="0.3">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row>
    <row r="79" spans="1:80" x14ac:dyDescent="0.3">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row>
    <row r="80" spans="1:80" x14ac:dyDescent="0.3">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row>
    <row r="81" spans="1:63" x14ac:dyDescent="0.3">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row>
    <row r="82" spans="1:63" x14ac:dyDescent="0.3">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row>
    <row r="83" spans="1:63" x14ac:dyDescent="0.3">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row>
    <row r="84" spans="1:63" x14ac:dyDescent="0.3">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row>
    <row r="85" spans="1:63" x14ac:dyDescent="0.3">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row>
    <row r="86" spans="1:63" x14ac:dyDescent="0.3">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row>
    <row r="87" spans="1:63" x14ac:dyDescent="0.3">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row>
    <row r="88" spans="1:63" x14ac:dyDescent="0.3">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row>
    <row r="89" spans="1:63" x14ac:dyDescent="0.3">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row>
    <row r="90" spans="1:63" x14ac:dyDescent="0.3">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row>
    <row r="91" spans="1:63" x14ac:dyDescent="0.3">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row>
    <row r="92" spans="1:63" x14ac:dyDescent="0.3">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row>
    <row r="93" spans="1:63" x14ac:dyDescent="0.3">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row>
    <row r="94" spans="1:63" x14ac:dyDescent="0.3">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row>
    <row r="95" spans="1:63" x14ac:dyDescent="0.3">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row>
    <row r="96" spans="1:63" x14ac:dyDescent="0.3">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row>
    <row r="97" spans="1:63" x14ac:dyDescent="0.3">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row>
    <row r="98" spans="1:63" x14ac:dyDescent="0.3">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row>
    <row r="99" spans="1:63" x14ac:dyDescent="0.3">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row>
    <row r="100" spans="1:63" x14ac:dyDescent="0.3">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row>
    <row r="101" spans="1:63" x14ac:dyDescent="0.3">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row>
    <row r="102" spans="1:63" x14ac:dyDescent="0.3">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row>
    <row r="103" spans="1:63" x14ac:dyDescent="0.3">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row>
    <row r="104" spans="1:63" x14ac:dyDescent="0.3">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row>
    <row r="105" spans="1:63" x14ac:dyDescent="0.3">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row>
    <row r="106" spans="1:63" x14ac:dyDescent="0.3">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row>
    <row r="107" spans="1:63" x14ac:dyDescent="0.3">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row>
    <row r="108" spans="1:63" x14ac:dyDescent="0.3">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row>
    <row r="109" spans="1:63" x14ac:dyDescent="0.3">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row>
    <row r="110" spans="1:63" x14ac:dyDescent="0.3">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row>
    <row r="111" spans="1:63" x14ac:dyDescent="0.3">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row>
    <row r="112" spans="1:63" x14ac:dyDescent="0.3">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row>
    <row r="113" spans="1:63" x14ac:dyDescent="0.3">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row>
    <row r="114" spans="1:63" x14ac:dyDescent="0.3">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row>
    <row r="115" spans="1:63" x14ac:dyDescent="0.3">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row>
    <row r="116" spans="1:63" x14ac:dyDescent="0.3">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row>
    <row r="117" spans="1:63" x14ac:dyDescent="0.3">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row>
    <row r="118" spans="1:63" x14ac:dyDescent="0.3">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row>
    <row r="119" spans="1:63" x14ac:dyDescent="0.3">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row>
    <row r="120" spans="1:63" x14ac:dyDescent="0.3">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row>
    <row r="121" spans="1:63" x14ac:dyDescent="0.3">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row>
    <row r="122" spans="1:63" x14ac:dyDescent="0.3">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row>
    <row r="123" spans="1:63" x14ac:dyDescent="0.3">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row>
    <row r="124" spans="1:63" x14ac:dyDescent="0.3">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row>
    <row r="125" spans="1:63" x14ac:dyDescent="0.3">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row>
    <row r="126" spans="1:63" x14ac:dyDescent="0.3">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row>
    <row r="127" spans="1:63" x14ac:dyDescent="0.3">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row>
    <row r="128" spans="1:63" x14ac:dyDescent="0.3">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row>
    <row r="129" spans="2:63" x14ac:dyDescent="0.3">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row>
    <row r="130" spans="2:63" x14ac:dyDescent="0.3">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row>
    <row r="131" spans="2:63" x14ac:dyDescent="0.3">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row>
    <row r="132" spans="2:63" x14ac:dyDescent="0.3">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row>
    <row r="133" spans="2:63" x14ac:dyDescent="0.3">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row>
    <row r="134" spans="2:63" x14ac:dyDescent="0.3">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row>
    <row r="135" spans="2:63" x14ac:dyDescent="0.3">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row>
    <row r="136" spans="2:63" x14ac:dyDescent="0.3">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row>
    <row r="137" spans="2:63" x14ac:dyDescent="0.3">
      <c r="B137" s="8"/>
      <c r="C137" s="8"/>
      <c r="D137" s="8"/>
      <c r="E137" s="8"/>
      <c r="F137" s="8"/>
      <c r="G137" s="8"/>
      <c r="H137" s="8"/>
      <c r="I137" s="8"/>
    </row>
    <row r="138" spans="2:63" x14ac:dyDescent="0.3">
      <c r="B138" s="8"/>
      <c r="C138" s="8"/>
      <c r="D138" s="8"/>
      <c r="E138" s="8"/>
      <c r="F138" s="8"/>
      <c r="G138" s="8"/>
      <c r="H138" s="8"/>
      <c r="I138" s="8"/>
    </row>
    <row r="139" spans="2:63" x14ac:dyDescent="0.3">
      <c r="B139" s="8"/>
      <c r="C139" s="8"/>
      <c r="D139" s="8"/>
      <c r="E139" s="8"/>
      <c r="F139" s="8"/>
      <c r="G139" s="8"/>
      <c r="H139" s="8"/>
      <c r="I139" s="8"/>
    </row>
    <row r="140" spans="2:63" x14ac:dyDescent="0.3">
      <c r="B140" s="8"/>
      <c r="C140" s="8"/>
      <c r="D140" s="8"/>
      <c r="E140" s="8"/>
      <c r="F140" s="8"/>
      <c r="G140" s="8"/>
      <c r="H140" s="8"/>
      <c r="I140" s="8"/>
    </row>
  </sheetData>
  <mergeCells count="317">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 ref="N40:O41"/>
    <mergeCell ref="J34:K35"/>
    <mergeCell ref="L34:M35"/>
    <mergeCell ref="N34:O35"/>
    <mergeCell ref="J36:K37"/>
    <mergeCell ref="L36:M37"/>
    <mergeCell ref="N36:O37"/>
    <mergeCell ref="J30:K31"/>
    <mergeCell ref="L30:M31"/>
    <mergeCell ref="N30:O31"/>
    <mergeCell ref="J32:K33"/>
    <mergeCell ref="L32:M33"/>
    <mergeCell ref="N32:O33"/>
    <mergeCell ref="V42:W43"/>
    <mergeCell ref="X42:Y43"/>
    <mergeCell ref="Z42:AA43"/>
    <mergeCell ref="V44:W45"/>
    <mergeCell ref="X44:Y45"/>
    <mergeCell ref="Z44:AA45"/>
    <mergeCell ref="V38:W39"/>
    <mergeCell ref="X38:Y39"/>
    <mergeCell ref="Z38:AA39"/>
    <mergeCell ref="V40:W41"/>
    <mergeCell ref="X40:Y41"/>
    <mergeCell ref="Z40:AA41"/>
    <mergeCell ref="P34:Q35"/>
    <mergeCell ref="R34:S35"/>
    <mergeCell ref="T34:U35"/>
    <mergeCell ref="P36:Q37"/>
    <mergeCell ref="R36:S37"/>
    <mergeCell ref="T36:U37"/>
    <mergeCell ref="P30:Q31"/>
    <mergeCell ref="R30:S31"/>
    <mergeCell ref="T30:U31"/>
    <mergeCell ref="P32:Q33"/>
    <mergeCell ref="R32:S33"/>
    <mergeCell ref="T32:U33"/>
    <mergeCell ref="V34:W35"/>
    <mergeCell ref="X34:Y35"/>
    <mergeCell ref="Z34:AA35"/>
    <mergeCell ref="V36:W37"/>
    <mergeCell ref="X36:Y37"/>
    <mergeCell ref="Z36:AA37"/>
    <mergeCell ref="V30:W31"/>
    <mergeCell ref="X30:Y31"/>
    <mergeCell ref="Z30:AA31"/>
    <mergeCell ref="V32:W33"/>
    <mergeCell ref="X32:Y33"/>
    <mergeCell ref="Z32:AA33"/>
    <mergeCell ref="V26:W27"/>
    <mergeCell ref="X26:Y27"/>
    <mergeCell ref="Z26:AA27"/>
    <mergeCell ref="V28:W29"/>
    <mergeCell ref="X28:Y29"/>
    <mergeCell ref="Z28:AA29"/>
    <mergeCell ref="V22:W23"/>
    <mergeCell ref="X22:Y23"/>
    <mergeCell ref="Z22:AA23"/>
    <mergeCell ref="V24:W25"/>
    <mergeCell ref="X24:Y25"/>
    <mergeCell ref="Z24:AA25"/>
    <mergeCell ref="P26:Q27"/>
    <mergeCell ref="R26:S27"/>
    <mergeCell ref="T26:U27"/>
    <mergeCell ref="P28:Q29"/>
    <mergeCell ref="R28:S29"/>
    <mergeCell ref="T28:U29"/>
    <mergeCell ref="P22:Q23"/>
    <mergeCell ref="R22:S23"/>
    <mergeCell ref="T22:U23"/>
    <mergeCell ref="P24:Q25"/>
    <mergeCell ref="R24:S25"/>
    <mergeCell ref="T24:U25"/>
    <mergeCell ref="J26:K27"/>
    <mergeCell ref="L26:M27"/>
    <mergeCell ref="N26:O27"/>
    <mergeCell ref="J28:K29"/>
    <mergeCell ref="L28:M29"/>
    <mergeCell ref="N28:O29"/>
    <mergeCell ref="J22:K23"/>
    <mergeCell ref="L22:M23"/>
    <mergeCell ref="N22:O23"/>
    <mergeCell ref="J24:K25"/>
    <mergeCell ref="L24:M25"/>
    <mergeCell ref="N24:O25"/>
    <mergeCell ref="P18:Q19"/>
    <mergeCell ref="R18:S19"/>
    <mergeCell ref="T18:U19"/>
    <mergeCell ref="P20:Q21"/>
    <mergeCell ref="R20:S21"/>
    <mergeCell ref="T20:U21"/>
    <mergeCell ref="P14:Q15"/>
    <mergeCell ref="R14:S15"/>
    <mergeCell ref="T14:U15"/>
    <mergeCell ref="P16:Q17"/>
    <mergeCell ref="R16:S17"/>
    <mergeCell ref="T16:U17"/>
    <mergeCell ref="J18:K19"/>
    <mergeCell ref="L18:M19"/>
    <mergeCell ref="N18:O19"/>
    <mergeCell ref="J20:K21"/>
    <mergeCell ref="L20:M21"/>
    <mergeCell ref="N20:O21"/>
    <mergeCell ref="J14:K15"/>
    <mergeCell ref="L14:M15"/>
    <mergeCell ref="N14:O15"/>
    <mergeCell ref="J16:K17"/>
    <mergeCell ref="L16:M17"/>
    <mergeCell ref="N16:O17"/>
    <mergeCell ref="AH42:AI43"/>
    <mergeCell ref="AJ42:AK43"/>
    <mergeCell ref="AL42:AM43"/>
    <mergeCell ref="AH44:AI45"/>
    <mergeCell ref="AJ44:AK45"/>
    <mergeCell ref="AL44:AM45"/>
    <mergeCell ref="AH38:AI39"/>
    <mergeCell ref="AJ38:AK39"/>
    <mergeCell ref="AL38:AM39"/>
    <mergeCell ref="AH40:AI41"/>
    <mergeCell ref="AJ40:AK41"/>
    <mergeCell ref="AL40:AM41"/>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10:AI11"/>
    <mergeCell ref="AJ10:AK11"/>
    <mergeCell ref="AL10:AM11"/>
    <mergeCell ref="AH12:AI13"/>
    <mergeCell ref="AJ12:AK13"/>
    <mergeCell ref="AL12:AM13"/>
    <mergeCell ref="AH6:AI7"/>
    <mergeCell ref="AJ6:AK7"/>
    <mergeCell ref="AL6:AM7"/>
    <mergeCell ref="AH8:AI9"/>
    <mergeCell ref="AJ8:AK9"/>
    <mergeCell ref="AL8:AM9"/>
    <mergeCell ref="AB42:AC43"/>
    <mergeCell ref="AD42:AE43"/>
    <mergeCell ref="AF42:AG43"/>
    <mergeCell ref="AB44:AC45"/>
    <mergeCell ref="AD44:AE45"/>
    <mergeCell ref="AF44:AG45"/>
    <mergeCell ref="AB38:AC39"/>
    <mergeCell ref="AD38:AE39"/>
    <mergeCell ref="AF38:AG39"/>
    <mergeCell ref="AB40:AC41"/>
    <mergeCell ref="AD40:AE41"/>
    <mergeCell ref="AF40:AG41"/>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K55"/>
  <sheetViews>
    <sheetView zoomScale="80" zoomScaleNormal="80" workbookViewId="0">
      <selection activeCell="C5" sqref="C5"/>
    </sheetView>
  </sheetViews>
  <sheetFormatPr baseColWidth="10" defaultColWidth="11.44140625" defaultRowHeight="14.4" x14ac:dyDescent="0.3"/>
  <cols>
    <col min="2" max="2" width="24.109375" customWidth="1"/>
    <col min="3" max="3" width="70.109375" customWidth="1"/>
    <col min="4" max="4" width="29.88671875" customWidth="1"/>
  </cols>
  <sheetData>
    <row r="1" spans="1:37" ht="23.4" x14ac:dyDescent="0.3">
      <c r="A1" s="8"/>
      <c r="B1" s="345" t="s">
        <v>248</v>
      </c>
      <c r="C1" s="345"/>
      <c r="D1" s="345"/>
      <c r="E1" s="8"/>
      <c r="F1" s="8"/>
      <c r="G1" s="8"/>
      <c r="H1" s="8"/>
      <c r="I1" s="8"/>
      <c r="J1" s="8"/>
      <c r="K1" s="8"/>
      <c r="L1" s="8"/>
      <c r="M1" s="8"/>
      <c r="N1" s="8"/>
      <c r="O1" s="8"/>
      <c r="P1" s="8"/>
      <c r="Q1" s="8"/>
      <c r="R1" s="8"/>
      <c r="S1" s="8"/>
      <c r="T1" s="8"/>
      <c r="U1" s="8"/>
      <c r="V1" s="8"/>
      <c r="W1" s="8"/>
      <c r="X1" s="8"/>
      <c r="Y1" s="8"/>
      <c r="Z1" s="8"/>
      <c r="AA1" s="8"/>
      <c r="AB1" s="8"/>
      <c r="AC1" s="8"/>
      <c r="AD1" s="8"/>
      <c r="AE1" s="8"/>
    </row>
    <row r="2" spans="1:37" x14ac:dyDescent="0.3">
      <c r="A2" s="8"/>
      <c r="B2" s="8"/>
      <c r="C2" s="8"/>
      <c r="D2" s="8"/>
      <c r="E2" s="8"/>
      <c r="F2" s="8"/>
      <c r="G2" s="8"/>
      <c r="H2" s="8"/>
      <c r="I2" s="8"/>
      <c r="J2" s="8"/>
      <c r="K2" s="8"/>
      <c r="L2" s="8"/>
      <c r="M2" s="8"/>
      <c r="N2" s="8"/>
      <c r="O2" s="8"/>
      <c r="P2" s="8"/>
      <c r="Q2" s="8"/>
      <c r="R2" s="8"/>
      <c r="S2" s="8"/>
      <c r="T2" s="8"/>
      <c r="U2" s="8"/>
      <c r="V2" s="8"/>
      <c r="W2" s="8"/>
      <c r="X2" s="8"/>
      <c r="Y2" s="8"/>
      <c r="Z2" s="8"/>
      <c r="AA2" s="8"/>
      <c r="AB2" s="8"/>
      <c r="AC2" s="8"/>
      <c r="AD2" s="8"/>
      <c r="AE2" s="8"/>
    </row>
    <row r="3" spans="1:37" ht="25.2" x14ac:dyDescent="0.3">
      <c r="A3" s="8"/>
      <c r="B3" s="3"/>
      <c r="C3" s="46" t="s">
        <v>249</v>
      </c>
      <c r="D3" s="46" t="s">
        <v>234</v>
      </c>
      <c r="E3" s="8"/>
      <c r="F3" s="8"/>
      <c r="G3" s="8"/>
      <c r="H3" s="8"/>
      <c r="I3" s="8"/>
      <c r="J3" s="8"/>
      <c r="K3" s="8"/>
      <c r="L3" s="8"/>
      <c r="M3" s="8"/>
      <c r="N3" s="8"/>
      <c r="O3" s="8"/>
      <c r="P3" s="8"/>
      <c r="Q3" s="8"/>
      <c r="R3" s="8"/>
      <c r="S3" s="8"/>
      <c r="T3" s="8"/>
      <c r="U3" s="8"/>
      <c r="V3" s="8"/>
      <c r="W3" s="8"/>
      <c r="X3" s="8"/>
      <c r="Y3" s="8"/>
      <c r="Z3" s="8"/>
      <c r="AA3" s="8"/>
      <c r="AB3" s="8"/>
      <c r="AC3" s="8"/>
      <c r="AD3" s="8"/>
      <c r="AE3" s="8"/>
    </row>
    <row r="4" spans="1:37" ht="50.4" x14ac:dyDescent="0.3">
      <c r="A4" s="8"/>
      <c r="B4" s="49" t="s">
        <v>250</v>
      </c>
      <c r="C4" s="47" t="s">
        <v>251</v>
      </c>
      <c r="D4" s="48">
        <v>0.2</v>
      </c>
      <c r="E4" s="8"/>
      <c r="F4" s="8"/>
      <c r="G4" s="8"/>
      <c r="H4" s="8"/>
      <c r="I4" s="8"/>
      <c r="J4" s="8"/>
      <c r="K4" s="8"/>
      <c r="L4" s="8"/>
      <c r="M4" s="8"/>
      <c r="N4" s="8"/>
      <c r="O4" s="8"/>
      <c r="P4" s="8"/>
      <c r="Q4" s="8"/>
      <c r="R4" s="8"/>
      <c r="S4" s="8"/>
      <c r="T4" s="8"/>
      <c r="U4" s="8"/>
      <c r="V4" s="8"/>
      <c r="W4" s="8"/>
      <c r="X4" s="8"/>
      <c r="Y4" s="8"/>
      <c r="Z4" s="8"/>
      <c r="AA4" s="8"/>
      <c r="AB4" s="8"/>
      <c r="AC4" s="8"/>
      <c r="AD4" s="8"/>
      <c r="AE4" s="8"/>
    </row>
    <row r="5" spans="1:37" ht="50.4" x14ac:dyDescent="0.3">
      <c r="A5" s="8"/>
      <c r="B5" s="50" t="s">
        <v>205</v>
      </c>
      <c r="C5" s="47" t="s">
        <v>252</v>
      </c>
      <c r="D5" s="48">
        <v>0.4</v>
      </c>
      <c r="E5" s="8"/>
      <c r="F5" s="8"/>
      <c r="G5" s="8"/>
      <c r="H5" s="8"/>
      <c r="I5" s="8"/>
      <c r="J5" s="8"/>
      <c r="K5" s="8"/>
      <c r="L5" s="8"/>
      <c r="M5" s="8"/>
      <c r="N5" s="8"/>
      <c r="O5" s="8"/>
      <c r="P5" s="8"/>
      <c r="Q5" s="8"/>
      <c r="R5" s="8"/>
      <c r="S5" s="8"/>
      <c r="T5" s="8"/>
      <c r="U5" s="8"/>
      <c r="V5" s="8"/>
      <c r="W5" s="8"/>
      <c r="X5" s="8"/>
      <c r="Y5" s="8"/>
      <c r="Z5" s="8"/>
      <c r="AA5" s="8"/>
      <c r="AB5" s="8"/>
      <c r="AC5" s="8"/>
      <c r="AD5" s="8"/>
      <c r="AE5" s="8"/>
    </row>
    <row r="6" spans="1:37" ht="50.4" x14ac:dyDescent="0.3">
      <c r="A6" s="8"/>
      <c r="B6" s="51" t="s">
        <v>182</v>
      </c>
      <c r="C6" s="47" t="s">
        <v>253</v>
      </c>
      <c r="D6" s="48">
        <v>0.6</v>
      </c>
      <c r="E6" s="8"/>
      <c r="F6" s="8"/>
      <c r="G6" s="8"/>
      <c r="H6" s="8"/>
      <c r="I6" s="8"/>
      <c r="J6" s="8"/>
      <c r="K6" s="8"/>
      <c r="L6" s="8"/>
      <c r="M6" s="8"/>
      <c r="N6" s="8"/>
      <c r="O6" s="8"/>
      <c r="P6" s="8"/>
      <c r="Q6" s="8"/>
      <c r="R6" s="8"/>
      <c r="S6" s="8"/>
      <c r="T6" s="8"/>
      <c r="U6" s="8"/>
      <c r="V6" s="8"/>
      <c r="W6" s="8"/>
      <c r="X6" s="8"/>
      <c r="Y6" s="8"/>
      <c r="Z6" s="8"/>
      <c r="AA6" s="8"/>
      <c r="AB6" s="8"/>
      <c r="AC6" s="8"/>
      <c r="AD6" s="8"/>
      <c r="AE6" s="8"/>
    </row>
    <row r="7" spans="1:37" ht="75.599999999999994" x14ac:dyDescent="0.3">
      <c r="A7" s="8"/>
      <c r="B7" s="52" t="s">
        <v>254</v>
      </c>
      <c r="C7" s="47" t="s">
        <v>255</v>
      </c>
      <c r="D7" s="48">
        <v>0.8</v>
      </c>
      <c r="E7" s="8"/>
      <c r="F7" s="8"/>
      <c r="G7" s="8"/>
      <c r="H7" s="8"/>
      <c r="I7" s="8"/>
      <c r="J7" s="8"/>
      <c r="K7" s="8"/>
      <c r="L7" s="8"/>
      <c r="M7" s="8"/>
      <c r="N7" s="8"/>
      <c r="O7" s="8"/>
      <c r="P7" s="8"/>
      <c r="Q7" s="8"/>
      <c r="R7" s="8"/>
      <c r="S7" s="8"/>
      <c r="T7" s="8"/>
      <c r="U7" s="8"/>
      <c r="V7" s="8"/>
      <c r="W7" s="8"/>
      <c r="X7" s="8"/>
      <c r="Y7" s="8"/>
      <c r="Z7" s="8"/>
      <c r="AA7" s="8"/>
      <c r="AB7" s="8"/>
      <c r="AC7" s="8"/>
      <c r="AD7" s="8"/>
      <c r="AE7" s="8"/>
    </row>
    <row r="8" spans="1:37" ht="50.4" x14ac:dyDescent="0.3">
      <c r="A8" s="8"/>
      <c r="B8" s="53" t="s">
        <v>121</v>
      </c>
      <c r="C8" s="47" t="s">
        <v>256</v>
      </c>
      <c r="D8" s="48">
        <v>1</v>
      </c>
      <c r="E8" s="8"/>
      <c r="F8" s="8"/>
      <c r="G8" s="8"/>
      <c r="H8" s="8"/>
      <c r="I8" s="8"/>
      <c r="J8" s="8"/>
      <c r="K8" s="8"/>
      <c r="L8" s="8"/>
      <c r="M8" s="8"/>
      <c r="N8" s="8"/>
      <c r="O8" s="8"/>
      <c r="P8" s="8"/>
      <c r="Q8" s="8"/>
      <c r="R8" s="8"/>
      <c r="S8" s="8"/>
      <c r="T8" s="8"/>
      <c r="U8" s="8"/>
      <c r="V8" s="8"/>
      <c r="W8" s="8"/>
      <c r="X8" s="8"/>
      <c r="Y8" s="8"/>
      <c r="Z8" s="8"/>
      <c r="AA8" s="8"/>
      <c r="AB8" s="8"/>
      <c r="AC8" s="8"/>
      <c r="AD8" s="8"/>
      <c r="AE8" s="8"/>
    </row>
    <row r="9" spans="1:37" x14ac:dyDescent="0.3">
      <c r="A9" s="8"/>
      <c r="B9" s="25"/>
      <c r="C9" s="25"/>
      <c r="D9" s="25"/>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row>
    <row r="10" spans="1:37" x14ac:dyDescent="0.3">
      <c r="A10" s="8"/>
      <c r="B10" s="26"/>
      <c r="C10" s="25"/>
      <c r="D10" s="25"/>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row>
    <row r="11" spans="1:37" x14ac:dyDescent="0.3">
      <c r="A11" s="8"/>
      <c r="B11" s="25"/>
      <c r="C11" s="25"/>
      <c r="D11" s="25"/>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row>
    <row r="12" spans="1:37" x14ac:dyDescent="0.3">
      <c r="A12" s="8"/>
      <c r="B12" s="25"/>
      <c r="C12" s="25"/>
      <c r="D12" s="25"/>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row>
    <row r="13" spans="1:37" x14ac:dyDescent="0.3">
      <c r="A13" s="8"/>
      <c r="B13" s="25"/>
      <c r="C13" s="25"/>
      <c r="D13" s="25"/>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row>
    <row r="14" spans="1:37" x14ac:dyDescent="0.3">
      <c r="A14" s="8"/>
      <c r="B14" s="25"/>
      <c r="C14" s="25"/>
      <c r="D14" s="25"/>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row>
    <row r="15" spans="1:37" x14ac:dyDescent="0.3">
      <c r="A15" s="8"/>
      <c r="B15" s="25"/>
      <c r="C15" s="25"/>
      <c r="D15" s="25"/>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row>
    <row r="16" spans="1:37" x14ac:dyDescent="0.3">
      <c r="A16" s="8"/>
      <c r="B16" s="25"/>
      <c r="C16" s="25"/>
      <c r="D16" s="25"/>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row>
    <row r="17" spans="1:37" x14ac:dyDescent="0.3">
      <c r="A17" s="8"/>
      <c r="B17" s="25"/>
      <c r="C17" s="25"/>
      <c r="D17" s="25"/>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row>
    <row r="18" spans="1:37" x14ac:dyDescent="0.3">
      <c r="A18" s="8"/>
      <c r="B18" s="25"/>
      <c r="C18" s="25"/>
      <c r="D18" s="25"/>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row>
    <row r="19" spans="1:37" x14ac:dyDescent="0.3">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row>
    <row r="20" spans="1:37" x14ac:dyDescent="0.3">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row>
    <row r="21" spans="1:37" x14ac:dyDescent="0.3">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row>
    <row r="22" spans="1:37" x14ac:dyDescent="0.3">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row>
    <row r="23" spans="1:37" x14ac:dyDescent="0.3">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row>
    <row r="24" spans="1:37" x14ac:dyDescent="0.3">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row>
    <row r="25" spans="1:37" x14ac:dyDescent="0.3">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row>
    <row r="26" spans="1:37" x14ac:dyDescent="0.3">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row>
    <row r="27" spans="1:37" x14ac:dyDescent="0.3">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row>
    <row r="28" spans="1:37" x14ac:dyDescent="0.3">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row>
    <row r="29" spans="1:37" x14ac:dyDescent="0.3">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row>
    <row r="30" spans="1:37" x14ac:dyDescent="0.3">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row>
    <row r="31" spans="1:37" x14ac:dyDescent="0.3">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row>
    <row r="32" spans="1:37" x14ac:dyDescent="0.3">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row>
    <row r="33" spans="1:31" x14ac:dyDescent="0.3">
      <c r="A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row>
    <row r="34" spans="1:31" x14ac:dyDescent="0.3">
      <c r="A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row>
    <row r="35" spans="1:31" x14ac:dyDescent="0.3">
      <c r="A35" s="8"/>
    </row>
    <row r="36" spans="1:31" x14ac:dyDescent="0.3">
      <c r="A36" s="8"/>
    </row>
    <row r="37" spans="1:31" x14ac:dyDescent="0.3">
      <c r="A37" s="8"/>
    </row>
    <row r="38" spans="1:31" x14ac:dyDescent="0.3">
      <c r="A38" s="8"/>
    </row>
    <row r="39" spans="1:31" x14ac:dyDescent="0.3">
      <c r="A39" s="8"/>
    </row>
    <row r="40" spans="1:31" x14ac:dyDescent="0.3">
      <c r="A40" s="8"/>
    </row>
    <row r="41" spans="1:31" x14ac:dyDescent="0.3">
      <c r="A41" s="8"/>
    </row>
    <row r="42" spans="1:31" x14ac:dyDescent="0.3">
      <c r="A42" s="8"/>
    </row>
    <row r="43" spans="1:31" x14ac:dyDescent="0.3">
      <c r="A43" s="8"/>
    </row>
    <row r="44" spans="1:31" x14ac:dyDescent="0.3">
      <c r="A44" s="8"/>
    </row>
    <row r="45" spans="1:31" x14ac:dyDescent="0.3">
      <c r="A45" s="8"/>
    </row>
    <row r="46" spans="1:31" x14ac:dyDescent="0.3">
      <c r="A46" s="8"/>
    </row>
    <row r="47" spans="1:31" x14ac:dyDescent="0.3">
      <c r="A47" s="8"/>
    </row>
    <row r="48" spans="1:31" x14ac:dyDescent="0.3">
      <c r="A48" s="8"/>
    </row>
    <row r="49" spans="1:1" x14ac:dyDescent="0.3">
      <c r="A49" s="8"/>
    </row>
    <row r="50" spans="1:1" x14ac:dyDescent="0.3">
      <c r="A50" s="8"/>
    </row>
    <row r="51" spans="1:1" x14ac:dyDescent="0.3">
      <c r="A51" s="8"/>
    </row>
    <row r="52" spans="1:1" x14ac:dyDescent="0.3">
      <c r="A52" s="8"/>
    </row>
    <row r="53" spans="1:1" x14ac:dyDescent="0.3">
      <c r="A53" s="8"/>
    </row>
    <row r="54" spans="1:1" x14ac:dyDescent="0.3">
      <c r="A54" s="8"/>
    </row>
    <row r="55" spans="1:1" x14ac:dyDescent="0.3">
      <c r="A55" s="8"/>
    </row>
  </sheetData>
  <mergeCells count="1">
    <mergeCell ref="B1:D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B7C3AE-D95F-4332-9BF1-4964192BC033}">
  <sheetPr>
    <tabColor theme="6" tint="-0.249977111117893"/>
  </sheetPr>
  <dimension ref="A1:W231"/>
  <sheetViews>
    <sheetView topLeftCell="A14" zoomScale="70" zoomScaleNormal="70" workbookViewId="0">
      <selection activeCell="A28" sqref="A28:XFD33"/>
    </sheetView>
  </sheetViews>
  <sheetFormatPr baseColWidth="10" defaultColWidth="11.44140625" defaultRowHeight="14.4" x14ac:dyDescent="0.3"/>
  <cols>
    <col min="2" max="2" width="40.44140625" customWidth="1"/>
    <col min="3" max="3" width="159.44140625" customWidth="1"/>
    <col min="4" max="5" width="47" customWidth="1"/>
    <col min="6" max="6" width="135" bestFit="1" customWidth="1"/>
    <col min="7" max="7" width="144.6640625" bestFit="1" customWidth="1"/>
  </cols>
  <sheetData>
    <row r="1" spans="1:23" ht="32.4" x14ac:dyDescent="0.3">
      <c r="A1" s="8"/>
      <c r="B1" s="347" t="s">
        <v>257</v>
      </c>
      <c r="C1" s="347"/>
      <c r="D1" s="28"/>
      <c r="E1" s="28"/>
      <c r="F1" s="30"/>
      <c r="G1" s="8"/>
      <c r="H1" s="8"/>
      <c r="I1" s="8"/>
      <c r="J1" s="8"/>
      <c r="K1" s="8"/>
      <c r="L1" s="8"/>
      <c r="M1" s="8"/>
      <c r="N1" s="8"/>
      <c r="O1" s="8"/>
      <c r="P1" s="8"/>
      <c r="Q1" s="8"/>
      <c r="R1" s="8"/>
      <c r="S1" s="8"/>
      <c r="T1" s="8"/>
      <c r="U1" s="8"/>
      <c r="V1" s="8"/>
      <c r="W1" s="8"/>
    </row>
    <row r="2" spans="1:23" x14ac:dyDescent="0.3">
      <c r="A2" s="8"/>
      <c r="B2" s="8"/>
      <c r="C2" s="8"/>
      <c r="D2" s="8"/>
      <c r="E2" s="8"/>
      <c r="F2" s="8"/>
      <c r="G2" s="8"/>
      <c r="H2" s="8"/>
      <c r="I2" s="8"/>
      <c r="J2" s="8"/>
      <c r="K2" s="8"/>
      <c r="L2" s="8"/>
      <c r="M2" s="8"/>
      <c r="N2" s="8"/>
      <c r="O2" s="8"/>
      <c r="P2" s="8"/>
      <c r="Q2" s="8"/>
      <c r="R2" s="8"/>
      <c r="S2" s="8"/>
      <c r="T2" s="8"/>
      <c r="U2" s="8"/>
      <c r="V2" s="8"/>
      <c r="W2" s="8"/>
    </row>
    <row r="3" spans="1:23" ht="32.4" x14ac:dyDescent="0.3">
      <c r="A3" s="23" t="s">
        <v>258</v>
      </c>
      <c r="C3" s="31" t="s">
        <v>259</v>
      </c>
      <c r="D3" s="55"/>
      <c r="E3" s="55"/>
      <c r="F3" s="32"/>
      <c r="G3" s="8"/>
      <c r="H3" s="8"/>
      <c r="I3" s="8"/>
      <c r="J3" s="8"/>
      <c r="K3" s="8"/>
      <c r="L3" s="8"/>
      <c r="M3" s="8"/>
      <c r="N3" s="8"/>
      <c r="O3" s="8"/>
      <c r="P3" s="8"/>
      <c r="Q3" s="8"/>
      <c r="R3" s="8"/>
      <c r="S3" s="8"/>
      <c r="T3" s="8"/>
      <c r="U3" s="8"/>
      <c r="V3" s="8"/>
      <c r="W3" s="8"/>
    </row>
    <row r="4" spans="1:23" ht="32.4" x14ac:dyDescent="0.3">
      <c r="A4" s="23" t="s">
        <v>260</v>
      </c>
      <c r="B4" s="348" t="s">
        <v>261</v>
      </c>
      <c r="C4" s="33" t="s">
        <v>262</v>
      </c>
      <c r="D4" s="54"/>
      <c r="E4" s="54"/>
      <c r="F4" s="32"/>
      <c r="G4" s="8"/>
      <c r="H4" s="8"/>
      <c r="I4" s="8"/>
      <c r="J4" s="8"/>
      <c r="K4" s="8"/>
      <c r="L4" s="8"/>
      <c r="M4" s="8"/>
      <c r="N4" s="8"/>
      <c r="O4" s="8"/>
      <c r="P4" s="8"/>
      <c r="Q4" s="8"/>
      <c r="R4" s="8"/>
      <c r="S4" s="8"/>
      <c r="T4" s="8"/>
      <c r="U4" s="8"/>
      <c r="V4" s="8"/>
      <c r="W4" s="8"/>
    </row>
    <row r="5" spans="1:23" ht="32.4" x14ac:dyDescent="0.3">
      <c r="A5" s="23" t="s">
        <v>183</v>
      </c>
      <c r="B5" s="348"/>
      <c r="C5" s="34" t="s">
        <v>263</v>
      </c>
      <c r="D5" s="54"/>
      <c r="E5" s="54"/>
      <c r="F5" s="32"/>
      <c r="G5" s="8"/>
      <c r="H5" s="8"/>
      <c r="I5" s="8"/>
      <c r="J5" s="8"/>
      <c r="K5" s="8"/>
      <c r="L5" s="8"/>
      <c r="M5" s="8"/>
      <c r="N5" s="8"/>
      <c r="O5" s="8"/>
      <c r="P5" s="8"/>
      <c r="Q5" s="8"/>
      <c r="R5" s="8"/>
      <c r="S5" s="8"/>
      <c r="T5" s="8"/>
      <c r="U5" s="8"/>
      <c r="V5" s="8"/>
      <c r="W5" s="8"/>
    </row>
    <row r="6" spans="1:23" ht="32.4" x14ac:dyDescent="0.3">
      <c r="A6" s="23" t="s">
        <v>216</v>
      </c>
      <c r="B6" s="348"/>
      <c r="C6" s="34" t="s">
        <v>264</v>
      </c>
      <c r="D6" s="54"/>
      <c r="E6" s="54"/>
      <c r="F6" s="32"/>
      <c r="G6" s="8"/>
      <c r="H6" s="8"/>
      <c r="I6" s="8"/>
      <c r="J6" s="8"/>
      <c r="K6" s="8"/>
      <c r="L6" s="8"/>
      <c r="M6" s="8"/>
      <c r="N6" s="8"/>
      <c r="O6" s="8"/>
      <c r="P6" s="8"/>
      <c r="Q6" s="8"/>
      <c r="R6" s="8"/>
      <c r="S6" s="8"/>
      <c r="T6" s="8"/>
      <c r="U6" s="8"/>
      <c r="V6" s="8"/>
      <c r="W6" s="8"/>
    </row>
    <row r="7" spans="1:23" ht="32.4" x14ac:dyDescent="0.3">
      <c r="A7" s="23" t="s">
        <v>122</v>
      </c>
      <c r="B7" s="348"/>
      <c r="C7" s="34" t="s">
        <v>265</v>
      </c>
      <c r="D7" s="54"/>
      <c r="E7" s="54"/>
      <c r="F7" s="32"/>
      <c r="G7" s="8"/>
      <c r="H7" s="8"/>
      <c r="I7" s="8"/>
      <c r="J7" s="8"/>
      <c r="K7" s="8"/>
      <c r="L7" s="8"/>
      <c r="M7" s="8"/>
      <c r="N7" s="8"/>
      <c r="O7" s="8"/>
      <c r="P7" s="8"/>
      <c r="Q7" s="8"/>
      <c r="R7" s="8"/>
      <c r="S7" s="8"/>
      <c r="T7" s="8"/>
      <c r="U7" s="8"/>
      <c r="V7" s="8"/>
      <c r="W7" s="8"/>
    </row>
    <row r="8" spans="1:23" ht="20.399999999999999" x14ac:dyDescent="0.3">
      <c r="A8" s="23"/>
      <c r="B8" s="348"/>
      <c r="C8" s="34" t="s">
        <v>266</v>
      </c>
      <c r="D8" s="54"/>
      <c r="E8" s="54"/>
      <c r="F8" s="35"/>
      <c r="G8" s="8"/>
      <c r="H8" s="8"/>
      <c r="I8" s="8"/>
      <c r="J8" s="8"/>
      <c r="K8" s="8"/>
      <c r="L8" s="8"/>
      <c r="M8" s="8"/>
      <c r="N8" s="8"/>
      <c r="O8" s="8"/>
      <c r="P8" s="8"/>
      <c r="Q8" s="8"/>
      <c r="R8" s="8"/>
      <c r="S8" s="8"/>
      <c r="T8" s="8"/>
      <c r="U8" s="8"/>
      <c r="V8" s="8"/>
      <c r="W8" s="8"/>
    </row>
    <row r="9" spans="1:23" ht="18" x14ac:dyDescent="0.3">
      <c r="A9" s="23"/>
      <c r="B9" s="348"/>
      <c r="C9" s="36" t="s">
        <v>267</v>
      </c>
      <c r="D9" s="54"/>
      <c r="E9" s="54"/>
      <c r="F9" s="24"/>
      <c r="G9" s="8"/>
      <c r="H9" s="8"/>
      <c r="I9" s="8"/>
      <c r="J9" s="8"/>
      <c r="K9" s="8"/>
      <c r="L9" s="8"/>
      <c r="M9" s="8"/>
      <c r="N9" s="8"/>
      <c r="O9" s="8"/>
      <c r="P9" s="8"/>
      <c r="Q9" s="8"/>
      <c r="R9" s="8"/>
      <c r="S9" s="8"/>
      <c r="T9" s="8"/>
      <c r="U9" s="8"/>
      <c r="V9" s="8"/>
      <c r="W9" s="8"/>
    </row>
    <row r="10" spans="1:23" ht="18" x14ac:dyDescent="0.3">
      <c r="A10" s="23"/>
      <c r="B10" s="349" t="s">
        <v>268</v>
      </c>
      <c r="C10" s="37" t="s">
        <v>269</v>
      </c>
      <c r="D10" s="54"/>
      <c r="E10" s="54"/>
      <c r="F10" s="23" t="s">
        <v>270</v>
      </c>
      <c r="G10" s="8"/>
      <c r="H10" s="8"/>
      <c r="I10" s="8"/>
      <c r="J10" s="8"/>
      <c r="K10" s="8"/>
      <c r="L10" s="8"/>
      <c r="M10" s="8"/>
      <c r="N10" s="8"/>
      <c r="O10" s="8"/>
      <c r="P10" s="8"/>
      <c r="Q10" s="8"/>
      <c r="R10" s="8"/>
      <c r="S10" s="8"/>
      <c r="T10" s="8"/>
      <c r="U10" s="8"/>
      <c r="V10" s="8"/>
      <c r="W10" s="8"/>
    </row>
    <row r="11" spans="1:23" ht="18" x14ac:dyDescent="0.3">
      <c r="A11" s="23"/>
      <c r="B11" s="349"/>
      <c r="C11" s="38" t="s">
        <v>271</v>
      </c>
      <c r="D11" s="54"/>
      <c r="E11" s="54"/>
      <c r="F11" s="23" t="s">
        <v>272</v>
      </c>
      <c r="G11" s="8"/>
      <c r="H11" s="8"/>
      <c r="I11" s="8"/>
      <c r="J11" s="8"/>
      <c r="K11" s="8"/>
      <c r="L11" s="8"/>
      <c r="M11" s="8"/>
      <c r="N11" s="8"/>
      <c r="O11" s="8"/>
      <c r="P11" s="8"/>
      <c r="Q11" s="8"/>
      <c r="R11" s="8"/>
      <c r="S11" s="8"/>
      <c r="T11" s="8"/>
      <c r="U11" s="8"/>
      <c r="V11" s="8"/>
      <c r="W11" s="8"/>
    </row>
    <row r="12" spans="1:23" ht="18" x14ac:dyDescent="0.3">
      <c r="A12" s="23"/>
      <c r="B12" s="349"/>
      <c r="C12" s="38" t="s">
        <v>273</v>
      </c>
      <c r="D12" s="54"/>
      <c r="E12" s="54"/>
      <c r="F12" s="23" t="s">
        <v>274</v>
      </c>
      <c r="G12" s="8"/>
      <c r="H12" s="8"/>
      <c r="I12" s="8"/>
      <c r="J12" s="8"/>
      <c r="K12" s="8"/>
      <c r="L12" s="8"/>
      <c r="M12" s="8"/>
      <c r="N12" s="8"/>
      <c r="O12" s="8"/>
      <c r="P12" s="8"/>
      <c r="Q12" s="8"/>
      <c r="R12" s="8"/>
      <c r="S12" s="8"/>
      <c r="T12" s="8"/>
      <c r="U12" s="8"/>
      <c r="V12" s="8"/>
      <c r="W12" s="8"/>
    </row>
    <row r="13" spans="1:23" ht="18" x14ac:dyDescent="0.3">
      <c r="A13" s="23"/>
      <c r="B13" s="349"/>
      <c r="C13" s="38" t="s">
        <v>275</v>
      </c>
      <c r="D13" s="54"/>
      <c r="E13" s="54"/>
      <c r="F13" s="23" t="s">
        <v>276</v>
      </c>
      <c r="G13" s="8"/>
      <c r="H13" s="8"/>
      <c r="I13" s="8"/>
      <c r="J13" s="8"/>
      <c r="K13" s="8"/>
      <c r="L13" s="8"/>
      <c r="M13" s="8"/>
      <c r="N13" s="8"/>
      <c r="O13" s="8"/>
      <c r="P13" s="8"/>
      <c r="Q13" s="8"/>
      <c r="R13" s="8"/>
      <c r="S13" s="8"/>
      <c r="T13" s="8"/>
      <c r="U13" s="8"/>
      <c r="V13" s="8"/>
      <c r="W13" s="8"/>
    </row>
    <row r="14" spans="1:23" ht="36" x14ac:dyDescent="0.3">
      <c r="A14" s="23"/>
      <c r="B14" s="349"/>
      <c r="C14" s="38" t="s">
        <v>277</v>
      </c>
      <c r="D14" s="54"/>
      <c r="E14" s="54"/>
      <c r="F14" s="23" t="s">
        <v>278</v>
      </c>
      <c r="G14" s="8"/>
      <c r="H14" s="8"/>
      <c r="I14" s="8"/>
      <c r="J14" s="8"/>
      <c r="K14" s="8"/>
      <c r="L14" s="8"/>
      <c r="M14" s="8"/>
      <c r="N14" s="8"/>
      <c r="O14" s="8"/>
      <c r="P14" s="8"/>
      <c r="Q14" s="8"/>
      <c r="R14" s="8"/>
      <c r="S14" s="8"/>
      <c r="T14" s="8"/>
      <c r="U14" s="8"/>
      <c r="V14" s="8"/>
      <c r="W14" s="8"/>
    </row>
    <row r="15" spans="1:23" ht="36" x14ac:dyDescent="0.3">
      <c r="A15" s="23"/>
      <c r="B15" s="349"/>
      <c r="C15" s="39" t="s">
        <v>279</v>
      </c>
      <c r="D15" s="54"/>
      <c r="E15" s="54"/>
      <c r="F15" s="23"/>
      <c r="G15" s="8"/>
      <c r="H15" s="8"/>
      <c r="I15" s="8"/>
      <c r="J15" s="8"/>
      <c r="K15" s="8"/>
      <c r="L15" s="8"/>
      <c r="M15" s="8"/>
      <c r="N15" s="8"/>
      <c r="O15" s="8"/>
      <c r="P15" s="8"/>
      <c r="Q15" s="8"/>
    </row>
    <row r="16" spans="1:23" ht="18" x14ac:dyDescent="0.3">
      <c r="A16" s="23"/>
      <c r="B16" s="350" t="s">
        <v>280</v>
      </c>
      <c r="C16" s="37" t="s">
        <v>281</v>
      </c>
      <c r="D16" s="54"/>
      <c r="E16" s="54"/>
      <c r="F16" s="23"/>
      <c r="G16" s="8"/>
      <c r="H16" s="8"/>
      <c r="I16" s="8"/>
      <c r="J16" s="8"/>
      <c r="K16" s="8"/>
      <c r="L16" s="8"/>
      <c r="M16" s="8"/>
      <c r="N16" s="8"/>
      <c r="O16" s="8"/>
      <c r="P16" s="8"/>
      <c r="Q16" s="8"/>
    </row>
    <row r="17" spans="1:17" ht="36" x14ac:dyDescent="0.3">
      <c r="A17" s="23"/>
      <c r="B17" s="350"/>
      <c r="C17" s="38" t="s">
        <v>282</v>
      </c>
      <c r="D17" s="54"/>
      <c r="E17" s="54"/>
      <c r="F17" s="25"/>
      <c r="G17" s="8"/>
      <c r="H17" s="8"/>
      <c r="I17" s="8"/>
      <c r="J17" s="8"/>
      <c r="K17" s="8"/>
      <c r="L17" s="8"/>
      <c r="M17" s="8"/>
      <c r="N17" s="8"/>
      <c r="O17" s="8"/>
      <c r="P17" s="8"/>
      <c r="Q17" s="8"/>
    </row>
    <row r="18" spans="1:17" ht="36" x14ac:dyDescent="0.3">
      <c r="A18" s="23"/>
      <c r="B18" s="350"/>
      <c r="C18" s="38" t="s">
        <v>283</v>
      </c>
      <c r="D18" s="54"/>
      <c r="E18" s="54"/>
      <c r="F18" s="25"/>
      <c r="G18" s="8"/>
      <c r="H18" s="8"/>
      <c r="I18" s="8"/>
      <c r="J18" s="8"/>
      <c r="K18" s="8"/>
      <c r="L18" s="8"/>
      <c r="M18" s="8"/>
      <c r="N18" s="8"/>
      <c r="O18" s="8"/>
      <c r="P18" s="8"/>
      <c r="Q18" s="8"/>
    </row>
    <row r="19" spans="1:17" ht="18" x14ac:dyDescent="0.3">
      <c r="A19" s="23"/>
      <c r="B19" s="350"/>
      <c r="C19" s="38" t="s">
        <v>284</v>
      </c>
      <c r="D19" s="54"/>
      <c r="E19" s="54"/>
      <c r="F19" s="25"/>
      <c r="G19" s="8"/>
      <c r="H19" s="8"/>
      <c r="I19" s="8"/>
      <c r="J19" s="8"/>
      <c r="K19" s="8"/>
      <c r="L19" s="8"/>
      <c r="M19" s="8"/>
      <c r="N19" s="8"/>
      <c r="O19" s="8"/>
      <c r="P19" s="8"/>
      <c r="Q19" s="8"/>
    </row>
    <row r="20" spans="1:17" ht="36" x14ac:dyDescent="0.3">
      <c r="A20" s="23"/>
      <c r="B20" s="350"/>
      <c r="C20" s="38" t="s">
        <v>285</v>
      </c>
      <c r="D20" s="54"/>
      <c r="E20" s="54"/>
      <c r="F20" s="25"/>
      <c r="G20" s="8"/>
      <c r="H20" s="8"/>
      <c r="I20" s="8"/>
      <c r="J20" s="8"/>
      <c r="K20" s="8"/>
      <c r="L20" s="8"/>
      <c r="M20" s="8"/>
      <c r="N20" s="8"/>
      <c r="O20" s="8"/>
      <c r="P20" s="8"/>
      <c r="Q20" s="8"/>
    </row>
    <row r="21" spans="1:17" ht="36" x14ac:dyDescent="0.3">
      <c r="A21" s="23"/>
      <c r="B21" s="350"/>
      <c r="C21" s="39" t="s">
        <v>286</v>
      </c>
      <c r="D21" s="54"/>
      <c r="E21" s="54"/>
      <c r="F21" s="40"/>
      <c r="G21" s="8"/>
      <c r="H21" s="8"/>
      <c r="I21" s="8"/>
      <c r="J21" s="8"/>
      <c r="K21" s="8"/>
      <c r="L21" s="8"/>
      <c r="M21" s="8"/>
      <c r="N21" s="8"/>
      <c r="O21" s="8"/>
      <c r="P21" s="8"/>
      <c r="Q21" s="8"/>
    </row>
    <row r="22" spans="1:17" ht="20.399999999999999" x14ac:dyDescent="0.3">
      <c r="A22" s="23"/>
      <c r="B22" s="351" t="s">
        <v>287</v>
      </c>
      <c r="C22" s="37" t="s">
        <v>288</v>
      </c>
      <c r="D22" s="54"/>
      <c r="E22" s="54"/>
      <c r="F22" s="40"/>
      <c r="G22" s="8"/>
      <c r="H22" s="8"/>
      <c r="I22" s="8"/>
      <c r="J22" s="8"/>
      <c r="K22" s="8"/>
      <c r="L22" s="8"/>
      <c r="M22" s="8"/>
      <c r="N22" s="8"/>
      <c r="O22" s="8"/>
      <c r="P22" s="8"/>
      <c r="Q22" s="8"/>
    </row>
    <row r="23" spans="1:17" ht="36" x14ac:dyDescent="0.3">
      <c r="A23" s="23"/>
      <c r="B23" s="351"/>
      <c r="C23" s="38" t="s">
        <v>289</v>
      </c>
      <c r="D23" s="54"/>
      <c r="E23" s="54"/>
      <c r="F23" s="40"/>
      <c r="G23" s="8"/>
      <c r="H23" s="8"/>
      <c r="I23" s="8"/>
      <c r="J23" s="8"/>
      <c r="K23" s="8"/>
      <c r="L23" s="8"/>
      <c r="M23" s="8"/>
      <c r="N23" s="8"/>
      <c r="O23" s="8"/>
      <c r="P23" s="8"/>
      <c r="Q23" s="8"/>
    </row>
    <row r="24" spans="1:17" ht="36" x14ac:dyDescent="0.3">
      <c r="A24" s="23"/>
      <c r="B24" s="351"/>
      <c r="C24" s="38" t="s">
        <v>290</v>
      </c>
      <c r="D24" s="54"/>
      <c r="E24" s="54"/>
      <c r="F24" s="40"/>
      <c r="G24" s="8"/>
      <c r="H24" s="8"/>
      <c r="I24" s="8"/>
      <c r="J24" s="8"/>
      <c r="K24" s="8"/>
      <c r="L24" s="8"/>
      <c r="M24" s="8"/>
      <c r="N24" s="8"/>
      <c r="O24" s="8"/>
      <c r="P24" s="8"/>
      <c r="Q24" s="8"/>
    </row>
    <row r="25" spans="1:17" ht="20.399999999999999" x14ac:dyDescent="0.3">
      <c r="A25" s="23"/>
      <c r="B25" s="351"/>
      <c r="C25" s="38" t="s">
        <v>291</v>
      </c>
      <c r="D25" s="54"/>
      <c r="E25" s="54"/>
      <c r="F25" s="40"/>
      <c r="G25" s="8"/>
      <c r="H25" s="8"/>
      <c r="I25" s="8"/>
      <c r="J25" s="8"/>
      <c r="K25" s="8"/>
      <c r="L25" s="8"/>
      <c r="M25" s="8"/>
      <c r="N25" s="8"/>
      <c r="O25" s="8"/>
      <c r="P25" s="8"/>
      <c r="Q25" s="8"/>
    </row>
    <row r="26" spans="1:17" ht="36" x14ac:dyDescent="0.3">
      <c r="A26" s="23"/>
      <c r="B26" s="351"/>
      <c r="C26" s="38" t="s">
        <v>292</v>
      </c>
      <c r="D26" s="54"/>
      <c r="E26" s="54"/>
      <c r="F26" s="40"/>
      <c r="G26" s="8"/>
      <c r="H26" s="8"/>
      <c r="I26" s="8"/>
      <c r="J26" s="8"/>
      <c r="K26" s="8"/>
      <c r="L26" s="8"/>
      <c r="M26" s="8"/>
      <c r="N26" s="8"/>
      <c r="O26" s="8"/>
      <c r="P26" s="8"/>
      <c r="Q26" s="8"/>
    </row>
    <row r="27" spans="1:17" ht="36" x14ac:dyDescent="0.3">
      <c r="A27" s="23"/>
      <c r="B27" s="351"/>
      <c r="C27" s="39" t="s">
        <v>293</v>
      </c>
      <c r="D27" s="54"/>
      <c r="E27" s="54"/>
      <c r="F27" s="40"/>
      <c r="G27" s="8"/>
      <c r="H27" s="8"/>
      <c r="I27" s="8"/>
      <c r="J27" s="8"/>
      <c r="K27" s="8"/>
      <c r="L27" s="8"/>
      <c r="M27" s="8"/>
      <c r="N27" s="8"/>
      <c r="O27" s="8"/>
      <c r="P27" s="8"/>
      <c r="Q27" s="8"/>
    </row>
    <row r="28" spans="1:17" ht="20.399999999999999" x14ac:dyDescent="0.3">
      <c r="A28" s="23"/>
      <c r="B28" s="346" t="s">
        <v>294</v>
      </c>
      <c r="C28" s="37" t="s">
        <v>295</v>
      </c>
      <c r="D28" s="54"/>
      <c r="E28" s="54"/>
      <c r="F28" s="40"/>
      <c r="G28" s="8"/>
      <c r="H28" s="8"/>
      <c r="I28" s="8"/>
      <c r="J28" s="8"/>
      <c r="K28" s="8"/>
      <c r="L28" s="8"/>
      <c r="M28" s="8"/>
      <c r="N28" s="8"/>
      <c r="O28" s="8"/>
      <c r="P28" s="8"/>
      <c r="Q28" s="8"/>
    </row>
    <row r="29" spans="1:17" ht="20.399999999999999" x14ac:dyDescent="0.3">
      <c r="A29" s="23"/>
      <c r="B29" s="346"/>
      <c r="C29" s="38" t="s">
        <v>296</v>
      </c>
      <c r="D29" s="54"/>
      <c r="E29" s="54"/>
      <c r="F29" s="40"/>
      <c r="G29" s="8"/>
      <c r="H29" s="8"/>
      <c r="I29" s="8"/>
      <c r="J29" s="8"/>
      <c r="K29" s="8"/>
      <c r="L29" s="8"/>
      <c r="M29" s="8"/>
      <c r="N29" s="8"/>
      <c r="O29" s="8"/>
      <c r="P29" s="8"/>
      <c r="Q29" s="8"/>
    </row>
    <row r="30" spans="1:17" ht="20.399999999999999" x14ac:dyDescent="0.3">
      <c r="A30" s="23"/>
      <c r="B30" s="346"/>
      <c r="C30" s="38" t="s">
        <v>297</v>
      </c>
      <c r="D30" s="54"/>
      <c r="E30" s="54"/>
      <c r="F30" s="40"/>
      <c r="G30" s="8"/>
      <c r="H30" s="8"/>
      <c r="I30" s="8"/>
      <c r="J30" s="8"/>
      <c r="K30" s="8"/>
      <c r="L30" s="8"/>
      <c r="M30" s="8"/>
      <c r="N30" s="8"/>
      <c r="O30" s="8"/>
      <c r="P30" s="8"/>
      <c r="Q30" s="8"/>
    </row>
    <row r="31" spans="1:17" ht="36" x14ac:dyDescent="0.3">
      <c r="A31" s="23"/>
      <c r="B31" s="346"/>
      <c r="C31" s="38" t="s">
        <v>298</v>
      </c>
      <c r="D31" s="54"/>
      <c r="E31" s="54"/>
      <c r="F31" s="40"/>
      <c r="G31" s="8"/>
      <c r="H31" s="8"/>
      <c r="I31" s="8"/>
      <c r="J31" s="8"/>
      <c r="K31" s="8"/>
      <c r="L31" s="8"/>
      <c r="M31" s="8"/>
      <c r="N31" s="8"/>
      <c r="O31" s="8"/>
      <c r="P31" s="8"/>
      <c r="Q31" s="8"/>
    </row>
    <row r="32" spans="1:17" ht="36" x14ac:dyDescent="0.3">
      <c r="A32" s="23"/>
      <c r="B32" s="346"/>
      <c r="C32" s="38" t="s">
        <v>299</v>
      </c>
      <c r="D32" s="54"/>
      <c r="E32" s="54"/>
      <c r="F32" s="40"/>
      <c r="G32" s="8"/>
      <c r="H32" s="8"/>
      <c r="I32" s="8"/>
      <c r="J32" s="8"/>
      <c r="K32" s="8"/>
      <c r="L32" s="8"/>
      <c r="M32" s="8"/>
      <c r="N32" s="8"/>
      <c r="O32" s="8"/>
      <c r="P32" s="8"/>
      <c r="Q32" s="8"/>
    </row>
    <row r="33" spans="1:17" ht="36" x14ac:dyDescent="0.3">
      <c r="A33" s="23"/>
      <c r="B33" s="346"/>
      <c r="C33" s="39" t="s">
        <v>300</v>
      </c>
      <c r="D33" s="54"/>
      <c r="E33" s="54"/>
      <c r="F33" s="40"/>
      <c r="G33" s="8"/>
      <c r="H33" s="8"/>
      <c r="I33" s="8"/>
      <c r="J33" s="8"/>
      <c r="K33" s="8"/>
      <c r="L33" s="8"/>
      <c r="M33" s="8"/>
      <c r="N33" s="8"/>
      <c r="O33" s="8"/>
      <c r="P33" s="8"/>
      <c r="Q33" s="8"/>
    </row>
    <row r="34" spans="1:17" ht="20.399999999999999" x14ac:dyDescent="0.3">
      <c r="A34" s="23"/>
      <c r="B34" s="23"/>
      <c r="C34" s="40"/>
      <c r="D34" s="40"/>
      <c r="E34" s="40"/>
      <c r="F34" s="40"/>
      <c r="G34" s="8"/>
      <c r="H34" s="8"/>
      <c r="I34" s="8"/>
      <c r="J34" s="8"/>
      <c r="K34" s="8"/>
      <c r="L34" s="8"/>
      <c r="M34" s="8"/>
      <c r="N34" s="8"/>
      <c r="O34" s="8"/>
      <c r="P34" s="8"/>
      <c r="Q34" s="8"/>
    </row>
    <row r="35" spans="1:17" ht="20.399999999999999" x14ac:dyDescent="0.3">
      <c r="A35" s="23"/>
      <c r="B35" s="23"/>
      <c r="C35" s="40"/>
      <c r="D35" s="40"/>
      <c r="E35" s="40"/>
      <c r="F35" s="40"/>
      <c r="G35" s="8"/>
      <c r="H35" s="8"/>
      <c r="I35" s="8"/>
      <c r="J35" s="8"/>
      <c r="K35" s="8"/>
      <c r="L35" s="8"/>
      <c r="M35" s="8"/>
      <c r="N35" s="8"/>
      <c r="O35" s="8"/>
      <c r="P35" s="8"/>
      <c r="Q35" s="8"/>
    </row>
    <row r="36" spans="1:17" ht="20.399999999999999" x14ac:dyDescent="0.3">
      <c r="A36" s="23"/>
      <c r="B36" s="23"/>
      <c r="C36" s="40"/>
      <c r="D36" s="40"/>
      <c r="E36" s="40"/>
      <c r="F36" s="40"/>
      <c r="G36" s="8"/>
      <c r="H36" s="8"/>
      <c r="I36" s="8"/>
      <c r="J36" s="8"/>
      <c r="K36" s="8"/>
      <c r="L36" s="8"/>
      <c r="M36" s="8"/>
      <c r="N36" s="8"/>
      <c r="O36" s="8"/>
      <c r="P36" s="8"/>
      <c r="Q36" s="8"/>
    </row>
    <row r="37" spans="1:17" ht="20.399999999999999" x14ac:dyDescent="0.3">
      <c r="A37" s="23"/>
      <c r="B37" s="23"/>
      <c r="C37" s="40"/>
      <c r="D37" s="40"/>
      <c r="E37" s="40"/>
      <c r="F37" s="40"/>
      <c r="G37" s="8"/>
      <c r="H37" s="8"/>
      <c r="I37" s="8"/>
      <c r="J37" s="8"/>
      <c r="K37" s="8"/>
      <c r="L37" s="8"/>
      <c r="M37" s="8"/>
      <c r="N37" s="8"/>
      <c r="O37" s="8"/>
      <c r="P37" s="8"/>
      <c r="Q37" s="8"/>
    </row>
    <row r="38" spans="1:17" ht="20.399999999999999" x14ac:dyDescent="0.3">
      <c r="A38" s="23"/>
      <c r="B38" s="23"/>
      <c r="C38" s="40"/>
      <c r="D38" s="40"/>
      <c r="E38" s="40"/>
      <c r="F38" s="40"/>
      <c r="G38" s="8"/>
      <c r="H38" s="8"/>
      <c r="I38" s="8"/>
      <c r="J38" s="8"/>
      <c r="K38" s="8"/>
      <c r="L38" s="8"/>
      <c r="M38" s="8"/>
      <c r="N38" s="8"/>
      <c r="O38" s="8"/>
      <c r="P38" s="8"/>
      <c r="Q38" s="8"/>
    </row>
    <row r="39" spans="1:17" ht="20.399999999999999" x14ac:dyDescent="0.3">
      <c r="A39" s="23"/>
      <c r="B39" s="23"/>
      <c r="C39" s="40"/>
      <c r="D39" s="40"/>
      <c r="E39" s="40"/>
      <c r="F39" s="40"/>
      <c r="G39" s="8"/>
      <c r="H39" s="8"/>
      <c r="I39" s="8"/>
      <c r="J39" s="8"/>
      <c r="K39" s="8"/>
      <c r="L39" s="8"/>
      <c r="M39" s="8"/>
      <c r="N39" s="8"/>
      <c r="O39" s="8"/>
      <c r="P39" s="8"/>
      <c r="Q39" s="8"/>
    </row>
    <row r="40" spans="1:17" ht="20.399999999999999" x14ac:dyDescent="0.3">
      <c r="A40" s="23"/>
      <c r="B40" s="23"/>
      <c r="C40" s="40"/>
      <c r="D40" s="40"/>
      <c r="E40" s="40"/>
      <c r="F40" s="40"/>
      <c r="G40" s="8"/>
      <c r="H40" s="8"/>
      <c r="I40" s="8"/>
      <c r="J40" s="8"/>
      <c r="K40" s="8"/>
      <c r="L40" s="8"/>
      <c r="M40" s="8"/>
      <c r="N40" s="8"/>
      <c r="O40" s="8"/>
      <c r="P40" s="8"/>
      <c r="Q40" s="8"/>
    </row>
    <row r="41" spans="1:17" ht="20.399999999999999" x14ac:dyDescent="0.3">
      <c r="A41" s="23"/>
      <c r="B41" s="23"/>
      <c r="C41" s="40"/>
      <c r="D41" s="40"/>
      <c r="E41" s="40"/>
      <c r="F41" s="40"/>
      <c r="G41" s="8"/>
      <c r="H41" s="8"/>
      <c r="I41" s="8"/>
      <c r="J41" s="8"/>
      <c r="K41" s="8"/>
      <c r="L41" s="8"/>
      <c r="M41" s="8"/>
      <c r="N41" s="8"/>
      <c r="O41" s="8"/>
      <c r="P41" s="8"/>
      <c r="Q41" s="8"/>
    </row>
    <row r="42" spans="1:17" ht="20.399999999999999" x14ac:dyDescent="0.3">
      <c r="A42" s="23"/>
      <c r="B42" s="23"/>
      <c r="C42" s="40"/>
      <c r="D42" s="40"/>
      <c r="E42" s="40"/>
      <c r="F42" s="40"/>
      <c r="G42" s="8"/>
      <c r="H42" s="8"/>
      <c r="I42" s="8"/>
      <c r="J42" s="8"/>
      <c r="K42" s="8"/>
      <c r="L42" s="8"/>
      <c r="M42" s="8"/>
      <c r="N42" s="8"/>
      <c r="O42" s="8"/>
      <c r="P42" s="8"/>
      <c r="Q42" s="8"/>
    </row>
    <row r="43" spans="1:17" ht="20.399999999999999" x14ac:dyDescent="0.3">
      <c r="A43" s="23"/>
      <c r="B43" s="23"/>
      <c r="C43" s="40"/>
      <c r="D43" s="40"/>
      <c r="E43" s="40"/>
      <c r="F43" s="40"/>
      <c r="G43" s="8"/>
      <c r="H43" s="8"/>
      <c r="I43" s="8"/>
      <c r="J43" s="8"/>
      <c r="K43" s="8"/>
      <c r="L43" s="8"/>
      <c r="M43" s="8"/>
      <c r="N43" s="8"/>
      <c r="O43" s="8"/>
      <c r="P43" s="8"/>
      <c r="Q43" s="8"/>
    </row>
    <row r="44" spans="1:17" ht="20.399999999999999" x14ac:dyDescent="0.3">
      <c r="A44" s="23"/>
      <c r="B44" s="23"/>
      <c r="C44" s="40"/>
      <c r="D44" s="40"/>
      <c r="E44" s="40"/>
      <c r="F44" s="40"/>
      <c r="G44" s="8"/>
      <c r="H44" s="8"/>
      <c r="I44" s="8"/>
      <c r="J44" s="8"/>
      <c r="K44" s="8"/>
      <c r="L44" s="8"/>
      <c r="M44" s="8"/>
      <c r="N44" s="8"/>
      <c r="O44" s="8"/>
      <c r="P44" s="8"/>
      <c r="Q44" s="8"/>
    </row>
    <row r="45" spans="1:17" ht="20.399999999999999" x14ac:dyDescent="0.3">
      <c r="A45" s="23"/>
      <c r="B45" s="23"/>
      <c r="C45" s="40"/>
      <c r="D45" s="40"/>
      <c r="E45" s="40"/>
      <c r="F45" s="40"/>
      <c r="G45" s="8"/>
      <c r="H45" s="8"/>
      <c r="I45" s="8"/>
      <c r="J45" s="8"/>
      <c r="K45" s="8"/>
      <c r="L45" s="8"/>
      <c r="M45" s="8"/>
      <c r="N45" s="8"/>
      <c r="O45" s="8"/>
      <c r="P45" s="8"/>
      <c r="Q45" s="8"/>
    </row>
    <row r="46" spans="1:17" ht="20.399999999999999" x14ac:dyDescent="0.3">
      <c r="A46" s="23"/>
      <c r="B46" s="23"/>
      <c r="C46" s="40"/>
      <c r="D46" s="40"/>
      <c r="E46" s="40"/>
      <c r="F46" s="40"/>
      <c r="G46" s="8"/>
      <c r="H46" s="8"/>
      <c r="I46" s="8"/>
      <c r="J46" s="8"/>
      <c r="K46" s="8"/>
      <c r="L46" s="8"/>
      <c r="M46" s="8"/>
      <c r="N46" s="8"/>
      <c r="O46" s="8"/>
      <c r="P46" s="8"/>
      <c r="Q46" s="8"/>
    </row>
    <row r="47" spans="1:17" ht="20.399999999999999" x14ac:dyDescent="0.3">
      <c r="A47" s="23"/>
      <c r="B47" s="23"/>
      <c r="C47" s="40"/>
      <c r="D47" s="40"/>
      <c r="E47" s="40"/>
      <c r="F47" s="40"/>
      <c r="G47" s="8"/>
      <c r="H47" s="8"/>
      <c r="I47" s="8"/>
      <c r="J47" s="8"/>
      <c r="K47" s="8"/>
      <c r="L47" s="8"/>
      <c r="M47" s="8"/>
      <c r="N47" s="8"/>
      <c r="O47" s="8"/>
      <c r="P47" s="8"/>
      <c r="Q47" s="8"/>
    </row>
    <row r="48" spans="1:17" ht="20.399999999999999" x14ac:dyDescent="0.3">
      <c r="A48" s="23"/>
      <c r="B48" s="23"/>
      <c r="C48" s="40"/>
      <c r="D48" s="40"/>
      <c r="E48" s="40"/>
      <c r="F48" s="40"/>
      <c r="G48" s="8"/>
      <c r="H48" s="8"/>
      <c r="I48" s="8"/>
      <c r="J48" s="8"/>
      <c r="K48" s="8"/>
      <c r="L48" s="8"/>
      <c r="M48" s="8"/>
      <c r="N48" s="8"/>
      <c r="O48" s="8"/>
      <c r="P48" s="8"/>
      <c r="Q48" s="8"/>
    </row>
    <row r="49" spans="1:17" ht="20.399999999999999" x14ac:dyDescent="0.3">
      <c r="A49" s="23"/>
      <c r="B49" s="23"/>
      <c r="C49" s="40"/>
      <c r="D49" s="40"/>
      <c r="E49" s="40"/>
      <c r="F49" s="40"/>
      <c r="G49" s="8"/>
      <c r="H49" s="8"/>
      <c r="I49" s="8"/>
      <c r="J49" s="8"/>
      <c r="K49" s="8"/>
      <c r="L49" s="8"/>
      <c r="M49" s="8"/>
      <c r="N49" s="8"/>
      <c r="O49" s="8"/>
      <c r="P49" s="8"/>
      <c r="Q49" s="8"/>
    </row>
    <row r="50" spans="1:17" ht="20.399999999999999" x14ac:dyDescent="0.3">
      <c r="A50" s="23"/>
      <c r="B50" s="23"/>
      <c r="C50" s="40"/>
      <c r="D50" s="40"/>
      <c r="E50" s="40"/>
      <c r="F50" s="40"/>
      <c r="G50" s="8"/>
      <c r="H50" s="8"/>
      <c r="I50" s="8"/>
      <c r="J50" s="8"/>
      <c r="K50" s="8"/>
      <c r="L50" s="8"/>
      <c r="M50" s="8"/>
      <c r="N50" s="8"/>
      <c r="O50" s="8"/>
      <c r="P50" s="8"/>
      <c r="Q50" s="8"/>
    </row>
    <row r="51" spans="1:17" ht="20.399999999999999" x14ac:dyDescent="0.3">
      <c r="A51" s="23"/>
      <c r="B51" s="5"/>
      <c r="C51" s="41"/>
      <c r="D51" s="41"/>
      <c r="E51" s="41"/>
      <c r="F51" s="41"/>
    </row>
    <row r="52" spans="1:17" ht="20.399999999999999" x14ac:dyDescent="0.3">
      <c r="A52" s="23"/>
      <c r="B52" s="5"/>
      <c r="C52" s="41"/>
      <c r="D52" s="41"/>
      <c r="E52" s="41"/>
      <c r="F52" s="41"/>
    </row>
    <row r="53" spans="1:17" ht="20.399999999999999" x14ac:dyDescent="0.3">
      <c r="A53" s="23"/>
      <c r="B53" s="5"/>
      <c r="C53" s="41"/>
      <c r="D53" s="41"/>
      <c r="E53" s="41"/>
      <c r="F53" s="41"/>
    </row>
    <row r="54" spans="1:17" ht="20.399999999999999" x14ac:dyDescent="0.3">
      <c r="A54" s="23"/>
      <c r="B54" s="5"/>
      <c r="C54" s="41"/>
      <c r="D54" s="41"/>
      <c r="E54" s="41"/>
      <c r="F54" s="41"/>
    </row>
    <row r="55" spans="1:17" ht="20.399999999999999" x14ac:dyDescent="0.3">
      <c r="A55" s="23"/>
      <c r="B55" s="5"/>
      <c r="C55" s="41"/>
      <c r="D55" s="41"/>
      <c r="E55" s="41"/>
      <c r="F55" s="41"/>
    </row>
    <row r="56" spans="1:17" ht="20.399999999999999" x14ac:dyDescent="0.3">
      <c r="A56" s="23"/>
      <c r="B56" s="5"/>
      <c r="C56" s="41"/>
      <c r="D56" s="41"/>
      <c r="E56" s="41"/>
      <c r="F56" s="41"/>
    </row>
    <row r="57" spans="1:17" ht="20.399999999999999" x14ac:dyDescent="0.3">
      <c r="A57" s="23"/>
      <c r="B57" s="5"/>
      <c r="C57" s="41"/>
      <c r="D57" s="41"/>
      <c r="E57" s="41"/>
      <c r="F57" s="41"/>
    </row>
    <row r="58" spans="1:17" ht="20.399999999999999" x14ac:dyDescent="0.3">
      <c r="A58" s="23"/>
      <c r="B58" s="5"/>
      <c r="C58" s="41"/>
      <c r="D58" s="41"/>
      <c r="E58" s="41"/>
      <c r="F58" s="41"/>
    </row>
    <row r="59" spans="1:17" ht="20.399999999999999" x14ac:dyDescent="0.3">
      <c r="A59" s="23"/>
      <c r="B59" s="5"/>
      <c r="C59" s="41"/>
      <c r="D59" s="41"/>
      <c r="E59" s="41"/>
      <c r="F59" s="41"/>
    </row>
    <row r="60" spans="1:17" ht="20.399999999999999" x14ac:dyDescent="0.3">
      <c r="A60" s="23"/>
      <c r="B60" s="5"/>
      <c r="C60" s="41"/>
      <c r="D60" s="41"/>
      <c r="E60" s="41"/>
      <c r="F60" s="41"/>
    </row>
    <row r="61" spans="1:17" ht="20.399999999999999" x14ac:dyDescent="0.3">
      <c r="A61" s="23"/>
      <c r="B61" s="5"/>
      <c r="C61" s="41"/>
      <c r="D61" s="41"/>
      <c r="E61" s="41"/>
      <c r="F61" s="41"/>
    </row>
    <row r="62" spans="1:17" ht="20.399999999999999" x14ac:dyDescent="0.3">
      <c r="A62" s="23"/>
      <c r="B62" s="5"/>
      <c r="C62" s="41"/>
      <c r="D62" s="41"/>
      <c r="E62" s="41"/>
      <c r="F62" s="41"/>
    </row>
    <row r="63" spans="1:17" ht="20.399999999999999" x14ac:dyDescent="0.3">
      <c r="A63" s="23"/>
      <c r="B63" s="5"/>
      <c r="C63" s="41"/>
      <c r="D63" s="41"/>
      <c r="E63" s="41"/>
      <c r="F63" s="41"/>
    </row>
    <row r="64" spans="1:17" ht="20.399999999999999" x14ac:dyDescent="0.3">
      <c r="A64" s="23"/>
      <c r="B64" s="5"/>
      <c r="C64" s="41"/>
      <c r="D64" s="41"/>
      <c r="E64" s="41"/>
      <c r="F64" s="41"/>
    </row>
    <row r="65" spans="1:6" ht="20.399999999999999" x14ac:dyDescent="0.3">
      <c r="A65" s="23"/>
      <c r="B65" s="5"/>
      <c r="C65" s="41"/>
      <c r="D65" s="41"/>
      <c r="E65" s="41"/>
      <c r="F65" s="41"/>
    </row>
    <row r="66" spans="1:6" ht="20.399999999999999" x14ac:dyDescent="0.3">
      <c r="A66" s="23"/>
      <c r="B66" s="5"/>
      <c r="C66" s="41"/>
      <c r="D66" s="41"/>
      <c r="E66" s="41"/>
      <c r="F66" s="41"/>
    </row>
    <row r="67" spans="1:6" ht="20.399999999999999" x14ac:dyDescent="0.3">
      <c r="A67" s="23"/>
      <c r="B67" s="5"/>
      <c r="C67" s="41"/>
      <c r="D67" s="41"/>
      <c r="E67" s="41"/>
      <c r="F67" s="41"/>
    </row>
    <row r="68" spans="1:6" ht="20.399999999999999" x14ac:dyDescent="0.3">
      <c r="A68" s="23"/>
      <c r="B68" s="5"/>
      <c r="C68" s="41"/>
      <c r="D68" s="41"/>
      <c r="E68" s="41"/>
      <c r="F68" s="41"/>
    </row>
    <row r="69" spans="1:6" ht="20.399999999999999" x14ac:dyDescent="0.3">
      <c r="A69" s="23"/>
      <c r="B69" s="5"/>
      <c r="C69" s="41"/>
      <c r="D69" s="41"/>
      <c r="E69" s="41"/>
      <c r="F69" s="41"/>
    </row>
    <row r="70" spans="1:6" ht="20.399999999999999" x14ac:dyDescent="0.3">
      <c r="A70" s="23"/>
      <c r="B70" s="5"/>
      <c r="C70" s="41"/>
      <c r="D70" s="41"/>
      <c r="E70" s="41"/>
      <c r="F70" s="41"/>
    </row>
    <row r="71" spans="1:6" ht="20.399999999999999" x14ac:dyDescent="0.3">
      <c r="A71" s="23"/>
      <c r="B71" s="5"/>
      <c r="C71" s="41"/>
      <c r="D71" s="41"/>
      <c r="E71" s="41"/>
      <c r="F71" s="41"/>
    </row>
    <row r="72" spans="1:6" ht="20.399999999999999" x14ac:dyDescent="0.3">
      <c r="A72" s="23"/>
      <c r="B72" s="5"/>
      <c r="C72" s="41"/>
      <c r="D72" s="41"/>
      <c r="E72" s="41"/>
      <c r="F72" s="41"/>
    </row>
    <row r="73" spans="1:6" ht="20.399999999999999" x14ac:dyDescent="0.3">
      <c r="A73" s="23"/>
      <c r="B73" s="5"/>
      <c r="C73" s="41"/>
      <c r="D73" s="41"/>
      <c r="E73" s="41"/>
      <c r="F73" s="41"/>
    </row>
    <row r="74" spans="1:6" ht="20.399999999999999" x14ac:dyDescent="0.3">
      <c r="A74" s="23"/>
      <c r="B74" s="5"/>
      <c r="C74" s="41"/>
      <c r="D74" s="41"/>
      <c r="E74" s="41"/>
      <c r="F74" s="41"/>
    </row>
    <row r="75" spans="1:6" ht="20.399999999999999" x14ac:dyDescent="0.3">
      <c r="A75" s="23"/>
      <c r="B75" s="5"/>
      <c r="C75" s="41"/>
      <c r="D75" s="41"/>
      <c r="E75" s="41"/>
      <c r="F75" s="41"/>
    </row>
    <row r="76" spans="1:6" ht="20.399999999999999" x14ac:dyDescent="0.3">
      <c r="A76" s="23"/>
      <c r="B76" s="5"/>
      <c r="C76" s="41"/>
      <c r="D76" s="41"/>
      <c r="E76" s="41"/>
      <c r="F76" s="41"/>
    </row>
    <row r="77" spans="1:6" ht="20.399999999999999" x14ac:dyDescent="0.3">
      <c r="A77" s="23"/>
      <c r="B77" s="5"/>
      <c r="C77" s="41"/>
      <c r="D77" s="41"/>
      <c r="E77" s="41"/>
      <c r="F77" s="41"/>
    </row>
    <row r="78" spans="1:6" ht="20.399999999999999" x14ac:dyDescent="0.3">
      <c r="A78" s="23"/>
      <c r="B78" s="5"/>
      <c r="C78" s="41"/>
      <c r="D78" s="41"/>
      <c r="E78" s="41"/>
      <c r="F78" s="41"/>
    </row>
    <row r="79" spans="1:6" ht="20.399999999999999" x14ac:dyDescent="0.3">
      <c r="A79" s="23"/>
      <c r="B79" s="5"/>
      <c r="C79" s="41"/>
      <c r="D79" s="41"/>
      <c r="E79" s="41"/>
      <c r="F79" s="41"/>
    </row>
    <row r="80" spans="1:6" ht="20.399999999999999" x14ac:dyDescent="0.3">
      <c r="A80" s="23"/>
      <c r="B80" s="5"/>
      <c r="C80" s="41"/>
      <c r="D80" s="41"/>
      <c r="E80" s="41"/>
      <c r="F80" s="41"/>
    </row>
    <row r="81" spans="1:6" ht="20.399999999999999" x14ac:dyDescent="0.3">
      <c r="A81" s="23"/>
      <c r="B81" s="5"/>
      <c r="C81" s="41"/>
      <c r="D81" s="41"/>
      <c r="E81" s="41"/>
      <c r="F81" s="41"/>
    </row>
    <row r="82" spans="1:6" ht="20.399999999999999" x14ac:dyDescent="0.3">
      <c r="A82" s="23"/>
      <c r="B82" s="5"/>
      <c r="C82" s="41"/>
      <c r="D82" s="41"/>
      <c r="E82" s="41"/>
      <c r="F82" s="41"/>
    </row>
    <row r="83" spans="1:6" ht="20.399999999999999" x14ac:dyDescent="0.3">
      <c r="A83" s="23"/>
      <c r="B83" s="5"/>
      <c r="C83" s="41"/>
      <c r="D83" s="41"/>
      <c r="E83" s="41"/>
      <c r="F83" s="41"/>
    </row>
    <row r="84" spans="1:6" ht="20.399999999999999" x14ac:dyDescent="0.3">
      <c r="A84" s="23"/>
      <c r="B84" s="5"/>
      <c r="C84" s="41"/>
      <c r="D84" s="41"/>
      <c r="E84" s="41"/>
      <c r="F84" s="41"/>
    </row>
    <row r="85" spans="1:6" ht="20.399999999999999" x14ac:dyDescent="0.3">
      <c r="A85" s="23"/>
      <c r="B85" s="5"/>
      <c r="C85" s="41"/>
      <c r="D85" s="41"/>
      <c r="E85" s="41"/>
      <c r="F85" s="41"/>
    </row>
    <row r="86" spans="1:6" ht="20.399999999999999" x14ac:dyDescent="0.3">
      <c r="A86" s="23"/>
      <c r="B86" s="5"/>
      <c r="C86" s="41"/>
      <c r="D86" s="41"/>
      <c r="E86" s="41"/>
      <c r="F86" s="41"/>
    </row>
    <row r="87" spans="1:6" ht="20.399999999999999" x14ac:dyDescent="0.3">
      <c r="A87" s="23"/>
      <c r="B87" s="5"/>
      <c r="C87" s="41"/>
      <c r="D87" s="41"/>
      <c r="E87" s="41"/>
      <c r="F87" s="41"/>
    </row>
    <row r="88" spans="1:6" ht="20.399999999999999" x14ac:dyDescent="0.3">
      <c r="A88" s="23"/>
      <c r="B88" s="5"/>
      <c r="C88" s="41"/>
      <c r="D88" s="41"/>
      <c r="E88" s="41"/>
      <c r="F88" s="41"/>
    </row>
    <row r="89" spans="1:6" ht="20.399999999999999" x14ac:dyDescent="0.3">
      <c r="A89" s="23"/>
      <c r="B89" s="5"/>
      <c r="C89" s="41"/>
      <c r="D89" s="41"/>
      <c r="E89" s="41"/>
      <c r="F89" s="41"/>
    </row>
    <row r="90" spans="1:6" ht="20.399999999999999" x14ac:dyDescent="0.3">
      <c r="A90" s="23"/>
      <c r="B90" s="5"/>
      <c r="C90" s="41"/>
      <c r="D90" s="41"/>
      <c r="E90" s="41"/>
      <c r="F90" s="41"/>
    </row>
    <row r="91" spans="1:6" ht="20.399999999999999" x14ac:dyDescent="0.3">
      <c r="A91" s="23"/>
      <c r="B91" s="5"/>
      <c r="C91" s="41"/>
      <c r="D91" s="41"/>
      <c r="E91" s="41"/>
      <c r="F91" s="41"/>
    </row>
    <row r="92" spans="1:6" ht="20.399999999999999" x14ac:dyDescent="0.3">
      <c r="A92" s="23"/>
      <c r="B92" s="5"/>
      <c r="C92" s="41"/>
      <c r="D92" s="41"/>
      <c r="E92" s="41"/>
      <c r="F92" s="41"/>
    </row>
    <row r="93" spans="1:6" ht="20.399999999999999" x14ac:dyDescent="0.3">
      <c r="A93" s="23"/>
      <c r="B93" s="5"/>
      <c r="C93" s="41"/>
      <c r="D93" s="41"/>
      <c r="E93" s="41"/>
      <c r="F93" s="41"/>
    </row>
    <row r="94" spans="1:6" ht="20.399999999999999" x14ac:dyDescent="0.3">
      <c r="A94" s="23"/>
      <c r="B94" s="5"/>
      <c r="C94" s="41"/>
      <c r="D94" s="41"/>
      <c r="E94" s="41"/>
      <c r="F94" s="41"/>
    </row>
    <row r="95" spans="1:6" ht="20.399999999999999" x14ac:dyDescent="0.3">
      <c r="A95" s="23"/>
      <c r="B95" s="5"/>
      <c r="C95" s="41"/>
      <c r="D95" s="41"/>
      <c r="E95" s="41"/>
      <c r="F95" s="41"/>
    </row>
    <row r="96" spans="1:6" ht="20.399999999999999" x14ac:dyDescent="0.3">
      <c r="A96" s="23"/>
      <c r="B96" s="5"/>
      <c r="C96" s="41"/>
      <c r="D96" s="41"/>
      <c r="E96" s="41"/>
      <c r="F96" s="41"/>
    </row>
    <row r="97" spans="1:6" ht="20.399999999999999" x14ac:dyDescent="0.3">
      <c r="A97" s="23"/>
      <c r="B97" s="5"/>
      <c r="C97" s="41"/>
      <c r="D97" s="41"/>
      <c r="E97" s="41"/>
      <c r="F97" s="41"/>
    </row>
    <row r="98" spans="1:6" ht="20.399999999999999" x14ac:dyDescent="0.3">
      <c r="A98" s="23"/>
      <c r="B98" s="5"/>
      <c r="C98" s="41"/>
      <c r="D98" s="41"/>
      <c r="E98" s="41"/>
      <c r="F98" s="41"/>
    </row>
    <row r="99" spans="1:6" ht="20.399999999999999" x14ac:dyDescent="0.3">
      <c r="A99" s="23"/>
      <c r="B99" s="5"/>
      <c r="C99" s="41"/>
      <c r="D99" s="41"/>
      <c r="E99" s="41"/>
      <c r="F99" s="41"/>
    </row>
    <row r="100" spans="1:6" ht="20.399999999999999" x14ac:dyDescent="0.3">
      <c r="A100" s="23"/>
      <c r="B100" s="5"/>
      <c r="C100" s="41"/>
      <c r="D100" s="41"/>
      <c r="E100" s="41"/>
      <c r="F100" s="41"/>
    </row>
    <row r="101" spans="1:6" ht="20.399999999999999" x14ac:dyDescent="0.3">
      <c r="A101" s="23"/>
      <c r="B101" s="5"/>
      <c r="C101" s="41"/>
      <c r="D101" s="41"/>
      <c r="E101" s="41"/>
      <c r="F101" s="41"/>
    </row>
    <row r="102" spans="1:6" ht="20.399999999999999" x14ac:dyDescent="0.3">
      <c r="A102" s="23"/>
      <c r="B102" s="5"/>
      <c r="C102" s="41"/>
      <c r="D102" s="41"/>
      <c r="E102" s="41"/>
      <c r="F102" s="41"/>
    </row>
    <row r="103" spans="1:6" ht="20.399999999999999" x14ac:dyDescent="0.3">
      <c r="A103" s="23"/>
      <c r="B103" s="5"/>
      <c r="C103" s="41"/>
      <c r="D103" s="41"/>
      <c r="E103" s="41"/>
      <c r="F103" s="41"/>
    </row>
    <row r="104" spans="1:6" ht="20.399999999999999" x14ac:dyDescent="0.3">
      <c r="A104" s="23"/>
      <c r="B104" s="5"/>
      <c r="C104" s="41"/>
      <c r="D104" s="41"/>
      <c r="E104" s="41"/>
      <c r="F104" s="41"/>
    </row>
    <row r="105" spans="1:6" ht="20.399999999999999" x14ac:dyDescent="0.3">
      <c r="A105" s="23"/>
      <c r="B105" s="5"/>
      <c r="C105" s="41"/>
      <c r="D105" s="41"/>
      <c r="E105" s="41"/>
      <c r="F105" s="41"/>
    </row>
    <row r="106" spans="1:6" ht="20.399999999999999" x14ac:dyDescent="0.3">
      <c r="A106" s="23"/>
      <c r="B106" s="5"/>
      <c r="C106" s="41"/>
      <c r="D106" s="41"/>
      <c r="E106" s="41"/>
      <c r="F106" s="41"/>
    </row>
    <row r="107" spans="1:6" ht="20.399999999999999" x14ac:dyDescent="0.3">
      <c r="A107" s="23"/>
      <c r="B107" s="5"/>
      <c r="C107" s="41"/>
      <c r="D107" s="41"/>
      <c r="E107" s="41"/>
      <c r="F107" s="41"/>
    </row>
    <row r="108" spans="1:6" ht="20.399999999999999" x14ac:dyDescent="0.3">
      <c r="A108" s="23"/>
      <c r="B108" s="5"/>
      <c r="C108" s="41"/>
      <c r="D108" s="41"/>
      <c r="E108" s="41"/>
      <c r="F108" s="41"/>
    </row>
    <row r="109" spans="1:6" ht="20.399999999999999" x14ac:dyDescent="0.3">
      <c r="A109" s="23"/>
      <c r="B109" s="5"/>
      <c r="C109" s="41"/>
      <c r="D109" s="41"/>
      <c r="E109" s="41"/>
      <c r="F109" s="41"/>
    </row>
    <row r="110" spans="1:6" ht="20.399999999999999" x14ac:dyDescent="0.3">
      <c r="A110" s="23"/>
      <c r="B110" s="5"/>
      <c r="C110" s="41"/>
      <c r="D110" s="41"/>
      <c r="E110" s="41"/>
      <c r="F110" s="41"/>
    </row>
    <row r="111" spans="1:6" ht="20.399999999999999" x14ac:dyDescent="0.3">
      <c r="A111" s="23"/>
      <c r="B111" s="5"/>
      <c r="C111" s="41"/>
      <c r="D111" s="41"/>
      <c r="E111" s="41"/>
      <c r="F111" s="41"/>
    </row>
    <row r="112" spans="1:6" ht="20.399999999999999" x14ac:dyDescent="0.3">
      <c r="A112" s="23"/>
      <c r="B112" s="5"/>
      <c r="C112" s="41"/>
      <c r="D112" s="41"/>
      <c r="E112" s="41"/>
      <c r="F112" s="41"/>
    </row>
    <row r="113" spans="1:6" ht="20.399999999999999" x14ac:dyDescent="0.3">
      <c r="A113" s="23"/>
      <c r="B113" s="5"/>
      <c r="C113" s="41"/>
      <c r="D113" s="41"/>
      <c r="E113" s="41"/>
      <c r="F113" s="41"/>
    </row>
    <row r="114" spans="1:6" ht="20.399999999999999" x14ac:dyDescent="0.3">
      <c r="A114" s="23"/>
      <c r="B114" s="5"/>
      <c r="C114" s="41"/>
      <c r="D114" s="41"/>
      <c r="E114" s="41"/>
      <c r="F114" s="41"/>
    </row>
    <row r="115" spans="1:6" ht="20.399999999999999" x14ac:dyDescent="0.3">
      <c r="A115" s="23"/>
      <c r="B115" s="5"/>
      <c r="C115" s="41"/>
      <c r="D115" s="41"/>
      <c r="E115" s="41"/>
      <c r="F115" s="41"/>
    </row>
    <row r="116" spans="1:6" ht="20.399999999999999" x14ac:dyDescent="0.3">
      <c r="A116" s="23"/>
      <c r="B116" s="5"/>
      <c r="C116" s="41"/>
      <c r="D116" s="41"/>
      <c r="E116" s="41"/>
      <c r="F116" s="41"/>
    </row>
    <row r="117" spans="1:6" ht="20.399999999999999" x14ac:dyDescent="0.3">
      <c r="A117" s="23"/>
      <c r="B117" s="5"/>
      <c r="C117" s="41"/>
      <c r="D117" s="41"/>
      <c r="E117" s="41"/>
      <c r="F117" s="41"/>
    </row>
    <row r="118" spans="1:6" ht="20.399999999999999" x14ac:dyDescent="0.3">
      <c r="A118" s="23"/>
      <c r="B118" s="5"/>
      <c r="C118" s="41"/>
      <c r="D118" s="41"/>
      <c r="E118" s="41"/>
      <c r="F118" s="41"/>
    </row>
    <row r="119" spans="1:6" ht="20.399999999999999" x14ac:dyDescent="0.3">
      <c r="A119" s="23"/>
      <c r="B119" s="5"/>
      <c r="C119" s="41"/>
      <c r="D119" s="41"/>
      <c r="E119" s="41"/>
      <c r="F119" s="41"/>
    </row>
    <row r="120" spans="1:6" ht="20.399999999999999" x14ac:dyDescent="0.3">
      <c r="A120" s="23"/>
      <c r="B120" s="5"/>
      <c r="C120" s="41"/>
      <c r="D120" s="41"/>
      <c r="E120" s="41"/>
      <c r="F120" s="41"/>
    </row>
    <row r="121" spans="1:6" ht="20.399999999999999" x14ac:dyDescent="0.3">
      <c r="A121" s="23"/>
      <c r="B121" s="5"/>
      <c r="C121" s="41"/>
      <c r="D121" s="41"/>
      <c r="E121" s="41"/>
      <c r="F121" s="41"/>
    </row>
    <row r="122" spans="1:6" ht="20.399999999999999" x14ac:dyDescent="0.3">
      <c r="A122" s="23"/>
      <c r="B122" s="5"/>
      <c r="C122" s="41"/>
      <c r="D122" s="41"/>
      <c r="E122" s="41"/>
      <c r="F122" s="41"/>
    </row>
    <row r="123" spans="1:6" ht="20.399999999999999" x14ac:dyDescent="0.3">
      <c r="A123" s="23"/>
      <c r="B123" s="5"/>
      <c r="C123" s="41"/>
      <c r="D123" s="41"/>
      <c r="E123" s="41"/>
      <c r="F123" s="41"/>
    </row>
    <row r="124" spans="1:6" ht="20.399999999999999" x14ac:dyDescent="0.3">
      <c r="A124" s="23"/>
      <c r="B124" s="5"/>
      <c r="C124" s="41"/>
      <c r="D124" s="41"/>
      <c r="E124" s="41"/>
      <c r="F124" s="41"/>
    </row>
    <row r="125" spans="1:6" ht="20.399999999999999" x14ac:dyDescent="0.3">
      <c r="A125" s="23"/>
      <c r="B125" s="5"/>
      <c r="C125" s="41"/>
      <c r="D125" s="41"/>
      <c r="E125" s="41"/>
      <c r="F125" s="41"/>
    </row>
    <row r="126" spans="1:6" ht="20.399999999999999" x14ac:dyDescent="0.3">
      <c r="A126" s="23"/>
      <c r="B126" s="5"/>
      <c r="C126" s="41"/>
      <c r="D126" s="41"/>
      <c r="E126" s="41"/>
      <c r="F126" s="41"/>
    </row>
    <row r="127" spans="1:6" ht="20.399999999999999" x14ac:dyDescent="0.3">
      <c r="A127" s="23"/>
      <c r="B127" s="5"/>
      <c r="C127" s="41"/>
      <c r="D127" s="41"/>
      <c r="E127" s="41"/>
      <c r="F127" s="41"/>
    </row>
    <row r="128" spans="1:6" ht="20.399999999999999" x14ac:dyDescent="0.3">
      <c r="A128" s="23"/>
      <c r="B128" s="5"/>
      <c r="C128" s="41"/>
      <c r="D128" s="41"/>
      <c r="E128" s="41"/>
      <c r="F128" s="41"/>
    </row>
    <row r="129" spans="1:6" ht="20.399999999999999" x14ac:dyDescent="0.3">
      <c r="A129" s="23"/>
      <c r="B129" s="5"/>
      <c r="C129" s="41"/>
      <c r="D129" s="41"/>
      <c r="E129" s="41"/>
      <c r="F129" s="41"/>
    </row>
    <row r="130" spans="1:6" ht="20.399999999999999" x14ac:dyDescent="0.3">
      <c r="A130" s="23"/>
      <c r="B130" s="5"/>
      <c r="C130" s="41"/>
      <c r="D130" s="41"/>
      <c r="E130" s="41"/>
      <c r="F130" s="41"/>
    </row>
    <row r="131" spans="1:6" ht="20.399999999999999" x14ac:dyDescent="0.3">
      <c r="A131" s="23"/>
      <c r="B131" s="5"/>
      <c r="C131" s="41"/>
      <c r="D131" s="41"/>
      <c r="E131" s="41"/>
      <c r="F131" s="41"/>
    </row>
    <row r="132" spans="1:6" ht="20.399999999999999" x14ac:dyDescent="0.3">
      <c r="A132" s="23"/>
      <c r="B132" s="5"/>
      <c r="C132" s="41"/>
      <c r="D132" s="41"/>
      <c r="E132" s="41"/>
      <c r="F132" s="41"/>
    </row>
    <row r="133" spans="1:6" ht="20.399999999999999" x14ac:dyDescent="0.3">
      <c r="A133" s="23"/>
      <c r="B133" s="5"/>
      <c r="C133" s="41"/>
      <c r="D133" s="41"/>
      <c r="E133" s="41"/>
      <c r="F133" s="41"/>
    </row>
    <row r="134" spans="1:6" ht="20.399999999999999" x14ac:dyDescent="0.3">
      <c r="A134" s="23"/>
      <c r="B134" s="5"/>
      <c r="C134" s="41"/>
      <c r="D134" s="41"/>
      <c r="E134" s="41"/>
      <c r="F134" s="41"/>
    </row>
    <row r="135" spans="1:6" ht="20.399999999999999" x14ac:dyDescent="0.3">
      <c r="A135" s="23"/>
      <c r="B135" s="5"/>
      <c r="C135" s="41"/>
      <c r="D135" s="41"/>
      <c r="E135" s="41"/>
      <c r="F135" s="41"/>
    </row>
    <row r="136" spans="1:6" ht="20.399999999999999" x14ac:dyDescent="0.3">
      <c r="A136" s="23"/>
      <c r="B136" s="5"/>
      <c r="C136" s="41"/>
      <c r="D136" s="41"/>
      <c r="E136" s="41"/>
      <c r="F136" s="41"/>
    </row>
    <row r="137" spans="1:6" ht="20.399999999999999" x14ac:dyDescent="0.3">
      <c r="A137" s="23"/>
      <c r="B137" s="5"/>
      <c r="C137" s="41"/>
      <c r="D137" s="41"/>
      <c r="E137" s="41"/>
      <c r="F137" s="41"/>
    </row>
    <row r="138" spans="1:6" ht="20.399999999999999" x14ac:dyDescent="0.3">
      <c r="A138" s="23"/>
      <c r="B138" s="5"/>
      <c r="C138" s="41"/>
      <c r="D138" s="41"/>
      <c r="E138" s="41"/>
      <c r="F138" s="41"/>
    </row>
    <row r="139" spans="1:6" ht="20.399999999999999" x14ac:dyDescent="0.3">
      <c r="A139" s="23"/>
      <c r="B139" s="5"/>
      <c r="C139" s="41"/>
      <c r="D139" s="41"/>
      <c r="E139" s="41"/>
      <c r="F139" s="41"/>
    </row>
    <row r="140" spans="1:6" ht="20.399999999999999" x14ac:dyDescent="0.3">
      <c r="A140" s="23"/>
      <c r="B140" s="5"/>
      <c r="C140" s="41"/>
      <c r="D140" s="41"/>
      <c r="E140" s="41"/>
      <c r="F140" s="41"/>
    </row>
    <row r="141" spans="1:6" ht="20.399999999999999" x14ac:dyDescent="0.3">
      <c r="A141" s="23"/>
      <c r="B141" s="5"/>
      <c r="C141" s="41"/>
      <c r="D141" s="41"/>
      <c r="E141" s="41"/>
      <c r="F141" s="41"/>
    </row>
    <row r="142" spans="1:6" ht="20.399999999999999" x14ac:dyDescent="0.3">
      <c r="A142" s="23"/>
      <c r="B142" s="5"/>
      <c r="C142" s="41"/>
      <c r="D142" s="41"/>
      <c r="E142" s="41"/>
      <c r="F142" s="41"/>
    </row>
    <row r="143" spans="1:6" ht="20.399999999999999" x14ac:dyDescent="0.3">
      <c r="A143" s="23"/>
      <c r="B143" s="5"/>
      <c r="C143" s="41"/>
      <c r="D143" s="41"/>
      <c r="E143" s="41"/>
      <c r="F143" s="41"/>
    </row>
    <row r="144" spans="1:6" ht="20.399999999999999" x14ac:dyDescent="0.3">
      <c r="A144" s="23"/>
      <c r="B144" s="5"/>
      <c r="C144" s="41"/>
      <c r="D144" s="41"/>
      <c r="E144" s="41"/>
      <c r="F144" s="41"/>
    </row>
    <row r="145" spans="1:6" ht="20.399999999999999" x14ac:dyDescent="0.3">
      <c r="A145" s="23"/>
      <c r="B145" s="5"/>
      <c r="C145" s="41"/>
      <c r="D145" s="41"/>
      <c r="E145" s="41"/>
      <c r="F145" s="41"/>
    </row>
    <row r="146" spans="1:6" ht="20.399999999999999" x14ac:dyDescent="0.3">
      <c r="A146" s="23"/>
      <c r="B146" s="5"/>
      <c r="C146" s="41"/>
      <c r="D146" s="41"/>
      <c r="E146" s="41"/>
      <c r="F146" s="41"/>
    </row>
    <row r="147" spans="1:6" ht="20.399999999999999" x14ac:dyDescent="0.3">
      <c r="A147" s="23"/>
      <c r="B147" s="5"/>
      <c r="C147" s="41"/>
      <c r="D147" s="41"/>
      <c r="E147" s="41"/>
      <c r="F147" s="41"/>
    </row>
    <row r="148" spans="1:6" ht="20.399999999999999" x14ac:dyDescent="0.3">
      <c r="A148" s="23"/>
      <c r="B148" s="5"/>
      <c r="C148" s="41"/>
      <c r="D148" s="41"/>
      <c r="E148" s="41"/>
      <c r="F148" s="41"/>
    </row>
    <row r="149" spans="1:6" ht="20.399999999999999" x14ac:dyDescent="0.3">
      <c r="A149" s="23"/>
      <c r="B149" s="5"/>
      <c r="C149" s="41"/>
      <c r="D149" s="41"/>
      <c r="E149" s="41"/>
      <c r="F149" s="41"/>
    </row>
    <row r="150" spans="1:6" ht="20.399999999999999" x14ac:dyDescent="0.3">
      <c r="A150" s="23"/>
      <c r="B150" s="5"/>
      <c r="C150" s="41"/>
      <c r="D150" s="41"/>
      <c r="E150" s="41"/>
      <c r="F150" s="41"/>
    </row>
    <row r="151" spans="1:6" ht="20.399999999999999" x14ac:dyDescent="0.3">
      <c r="A151" s="23"/>
      <c r="B151" s="5"/>
      <c r="C151" s="41"/>
      <c r="D151" s="41"/>
      <c r="E151" s="41"/>
      <c r="F151" s="41"/>
    </row>
    <row r="152" spans="1:6" ht="20.399999999999999" x14ac:dyDescent="0.3">
      <c r="A152" s="23"/>
      <c r="B152" s="5"/>
      <c r="C152" s="41"/>
      <c r="D152" s="41"/>
      <c r="E152" s="41"/>
      <c r="F152" s="41"/>
    </row>
    <row r="153" spans="1:6" ht="20.399999999999999" x14ac:dyDescent="0.3">
      <c r="A153" s="23"/>
      <c r="B153" s="5"/>
      <c r="C153" s="41"/>
      <c r="D153" s="41"/>
      <c r="E153" s="41"/>
      <c r="F153" s="41"/>
    </row>
    <row r="154" spans="1:6" ht="20.399999999999999" x14ac:dyDescent="0.3">
      <c r="A154" s="23"/>
      <c r="B154" s="5"/>
      <c r="C154" s="41"/>
      <c r="D154" s="41"/>
      <c r="E154" s="41"/>
      <c r="F154" s="41"/>
    </row>
    <row r="155" spans="1:6" ht="20.399999999999999" x14ac:dyDescent="0.3">
      <c r="A155" s="23"/>
      <c r="B155" s="5"/>
      <c r="C155" s="41"/>
      <c r="D155" s="41"/>
      <c r="E155" s="41"/>
      <c r="F155" s="41"/>
    </row>
    <row r="156" spans="1:6" ht="20.399999999999999" x14ac:dyDescent="0.3">
      <c r="A156" s="23"/>
      <c r="B156" s="5"/>
      <c r="C156" s="41"/>
      <c r="D156" s="41"/>
      <c r="E156" s="41"/>
      <c r="F156" s="41"/>
    </row>
    <row r="157" spans="1:6" ht="20.399999999999999" x14ac:dyDescent="0.3">
      <c r="A157" s="23"/>
      <c r="B157" s="5"/>
      <c r="C157" s="41"/>
      <c r="D157" s="41"/>
      <c r="E157" s="41"/>
      <c r="F157" s="41"/>
    </row>
    <row r="158" spans="1:6" ht="20.399999999999999" x14ac:dyDescent="0.3">
      <c r="A158" s="23"/>
      <c r="B158" s="5"/>
      <c r="C158" s="41"/>
      <c r="D158" s="41"/>
      <c r="E158" s="41"/>
      <c r="F158" s="41"/>
    </row>
    <row r="159" spans="1:6" ht="20.399999999999999" x14ac:dyDescent="0.3">
      <c r="A159" s="23"/>
      <c r="B159" s="5"/>
      <c r="C159" s="41"/>
      <c r="D159" s="41"/>
      <c r="E159" s="41"/>
      <c r="F159" s="41"/>
    </row>
    <row r="160" spans="1:6" ht="20.399999999999999" x14ac:dyDescent="0.3">
      <c r="A160" s="23"/>
      <c r="B160" s="5"/>
      <c r="C160" s="41"/>
      <c r="D160" s="41"/>
      <c r="E160" s="41"/>
      <c r="F160" s="41"/>
    </row>
    <row r="161" spans="1:6" ht="20.399999999999999" x14ac:dyDescent="0.3">
      <c r="A161" s="23"/>
      <c r="B161" s="5"/>
      <c r="C161" s="41"/>
      <c r="D161" s="41"/>
      <c r="E161" s="41"/>
      <c r="F161" s="41"/>
    </row>
    <row r="162" spans="1:6" ht="20.399999999999999" x14ac:dyDescent="0.3">
      <c r="A162" s="23"/>
      <c r="B162" s="5"/>
      <c r="C162" s="41"/>
      <c r="D162" s="41"/>
      <c r="E162" s="41"/>
      <c r="F162" s="41"/>
    </row>
    <row r="163" spans="1:6" ht="20.399999999999999" x14ac:dyDescent="0.3">
      <c r="A163" s="23"/>
      <c r="B163" s="5"/>
      <c r="C163" s="41"/>
      <c r="D163" s="41"/>
      <c r="E163" s="41"/>
      <c r="F163" s="41"/>
    </row>
    <row r="164" spans="1:6" ht="20.399999999999999" x14ac:dyDescent="0.3">
      <c r="A164" s="23"/>
      <c r="B164" s="5"/>
      <c r="C164" s="41"/>
      <c r="D164" s="41"/>
      <c r="E164" s="41"/>
      <c r="F164" s="41"/>
    </row>
    <row r="165" spans="1:6" ht="20.399999999999999" x14ac:dyDescent="0.3">
      <c r="A165" s="23"/>
      <c r="B165" s="5"/>
      <c r="C165" s="41"/>
      <c r="D165" s="41"/>
      <c r="E165" s="41"/>
      <c r="F165" s="41"/>
    </row>
    <row r="166" spans="1:6" ht="20.399999999999999" x14ac:dyDescent="0.3">
      <c r="A166" s="23"/>
      <c r="B166" s="5"/>
      <c r="C166" s="41"/>
      <c r="D166" s="41"/>
      <c r="E166" s="41"/>
      <c r="F166" s="41"/>
    </row>
    <row r="167" spans="1:6" ht="20.399999999999999" x14ac:dyDescent="0.3">
      <c r="A167" s="23"/>
      <c r="B167" s="5"/>
      <c r="C167" s="41"/>
      <c r="D167" s="41"/>
      <c r="E167" s="41"/>
      <c r="F167" s="41"/>
    </row>
    <row r="168" spans="1:6" ht="20.399999999999999" x14ac:dyDescent="0.3">
      <c r="A168" s="23"/>
      <c r="B168" s="5"/>
      <c r="C168" s="41"/>
      <c r="D168" s="41"/>
      <c r="E168" s="41"/>
      <c r="F168" s="41"/>
    </row>
    <row r="169" spans="1:6" ht="20.399999999999999" x14ac:dyDescent="0.3">
      <c r="A169" s="23"/>
      <c r="B169" s="5"/>
      <c r="C169" s="41"/>
      <c r="D169" s="41"/>
      <c r="E169" s="41"/>
      <c r="F169" s="41"/>
    </row>
    <row r="170" spans="1:6" ht="20.399999999999999" x14ac:dyDescent="0.3">
      <c r="A170" s="23"/>
      <c r="B170" s="5"/>
      <c r="C170" s="41"/>
      <c r="D170" s="41"/>
      <c r="E170" s="41"/>
      <c r="F170" s="41"/>
    </row>
    <row r="171" spans="1:6" ht="20.399999999999999" x14ac:dyDescent="0.3">
      <c r="A171" s="23"/>
      <c r="B171" s="5"/>
      <c r="C171" s="41"/>
      <c r="D171" s="41"/>
      <c r="E171" s="41"/>
      <c r="F171" s="41"/>
    </row>
    <row r="172" spans="1:6" ht="20.399999999999999" x14ac:dyDescent="0.3">
      <c r="A172" s="23"/>
      <c r="B172" s="5"/>
      <c r="C172" s="41"/>
      <c r="D172" s="41"/>
      <c r="E172" s="41"/>
      <c r="F172" s="41"/>
    </row>
    <row r="173" spans="1:6" ht="20.399999999999999" x14ac:dyDescent="0.3">
      <c r="A173" s="23"/>
      <c r="B173" s="5"/>
      <c r="C173" s="41"/>
      <c r="D173" s="41"/>
      <c r="E173" s="41"/>
      <c r="F173" s="41"/>
    </row>
    <row r="174" spans="1:6" ht="20.399999999999999" x14ac:dyDescent="0.3">
      <c r="A174" s="23"/>
      <c r="B174" s="5"/>
      <c r="C174" s="41"/>
      <c r="D174" s="41"/>
      <c r="E174" s="41"/>
      <c r="F174" s="41"/>
    </row>
    <row r="175" spans="1:6" ht="20.399999999999999" x14ac:dyDescent="0.3">
      <c r="A175" s="23"/>
      <c r="B175" s="5"/>
      <c r="C175" s="41"/>
      <c r="D175" s="41"/>
      <c r="E175" s="41"/>
      <c r="F175" s="41"/>
    </row>
    <row r="176" spans="1:6" ht="20.399999999999999" x14ac:dyDescent="0.3">
      <c r="A176" s="23"/>
      <c r="B176" s="5"/>
      <c r="C176" s="41"/>
      <c r="D176" s="41"/>
      <c r="E176" s="41"/>
      <c r="F176" s="41"/>
    </row>
    <row r="177" spans="1:6" ht="20.399999999999999" x14ac:dyDescent="0.3">
      <c r="A177" s="23"/>
      <c r="B177" s="5"/>
      <c r="C177" s="41"/>
      <c r="D177" s="41"/>
      <c r="E177" s="41"/>
      <c r="F177" s="41"/>
    </row>
    <row r="178" spans="1:6" ht="20.399999999999999" x14ac:dyDescent="0.3">
      <c r="A178" s="23"/>
      <c r="B178" s="5"/>
      <c r="C178" s="41"/>
      <c r="D178" s="41"/>
      <c r="E178" s="41"/>
      <c r="F178" s="41"/>
    </row>
    <row r="179" spans="1:6" ht="20.399999999999999" x14ac:dyDescent="0.3">
      <c r="A179" s="23"/>
      <c r="B179" s="5"/>
      <c r="C179" s="41"/>
      <c r="D179" s="41"/>
      <c r="E179" s="41"/>
      <c r="F179" s="41"/>
    </row>
    <row r="180" spans="1:6" ht="20.399999999999999" x14ac:dyDescent="0.3">
      <c r="A180" s="23"/>
      <c r="B180" s="5"/>
      <c r="C180" s="41"/>
      <c r="D180" s="41"/>
      <c r="E180" s="41"/>
      <c r="F180" s="41"/>
    </row>
    <row r="181" spans="1:6" ht="20.399999999999999" x14ac:dyDescent="0.3">
      <c r="A181" s="23"/>
      <c r="B181" s="5"/>
      <c r="C181" s="41"/>
      <c r="D181" s="41"/>
      <c r="E181" s="41"/>
      <c r="F181" s="41"/>
    </row>
    <row r="182" spans="1:6" ht="20.399999999999999" x14ac:dyDescent="0.3">
      <c r="A182" s="23"/>
      <c r="B182" s="5"/>
      <c r="C182" s="41"/>
      <c r="D182" s="41"/>
      <c r="E182" s="41"/>
      <c r="F182" s="41"/>
    </row>
    <row r="183" spans="1:6" ht="20.399999999999999" x14ac:dyDescent="0.3">
      <c r="A183" s="23"/>
      <c r="B183" s="5"/>
      <c r="C183" s="41"/>
      <c r="D183" s="41"/>
      <c r="E183" s="41"/>
      <c r="F183" s="41"/>
    </row>
    <row r="184" spans="1:6" ht="20.399999999999999" x14ac:dyDescent="0.3">
      <c r="A184" s="23"/>
      <c r="B184" s="5"/>
      <c r="C184" s="41"/>
      <c r="D184" s="41"/>
      <c r="E184" s="41"/>
      <c r="F184" s="41"/>
    </row>
    <row r="185" spans="1:6" ht="20.399999999999999" x14ac:dyDescent="0.3">
      <c r="A185" s="23"/>
      <c r="B185" s="5"/>
      <c r="C185" s="41"/>
      <c r="D185" s="41"/>
      <c r="E185" s="41"/>
      <c r="F185" s="41"/>
    </row>
    <row r="186" spans="1:6" ht="20.399999999999999" x14ac:dyDescent="0.3">
      <c r="A186" s="23"/>
      <c r="B186" s="5"/>
      <c r="C186" s="41"/>
      <c r="D186" s="41"/>
      <c r="E186" s="41"/>
      <c r="F186" s="41"/>
    </row>
    <row r="187" spans="1:6" ht="20.399999999999999" x14ac:dyDescent="0.3">
      <c r="A187" s="23"/>
      <c r="B187" s="5"/>
      <c r="C187" s="41"/>
      <c r="D187" s="41"/>
      <c r="E187" s="41"/>
      <c r="F187" s="41"/>
    </row>
    <row r="188" spans="1:6" ht="20.399999999999999" x14ac:dyDescent="0.3">
      <c r="A188" s="23"/>
      <c r="B188" s="5"/>
      <c r="C188" s="41"/>
      <c r="D188" s="41"/>
      <c r="E188" s="41"/>
      <c r="F188" s="41"/>
    </row>
    <row r="189" spans="1:6" ht="20.399999999999999" x14ac:dyDescent="0.3">
      <c r="A189" s="23"/>
      <c r="B189" s="5"/>
      <c r="C189" s="41"/>
      <c r="D189" s="41"/>
      <c r="E189" s="41"/>
      <c r="F189" s="41"/>
    </row>
    <row r="190" spans="1:6" ht="20.399999999999999" x14ac:dyDescent="0.3">
      <c r="A190" s="23"/>
      <c r="B190" s="5"/>
      <c r="C190" s="41"/>
      <c r="D190" s="41"/>
      <c r="E190" s="41"/>
      <c r="F190" s="41"/>
    </row>
    <row r="191" spans="1:6" ht="20.399999999999999" x14ac:dyDescent="0.3">
      <c r="A191" s="23"/>
      <c r="B191" s="5"/>
      <c r="C191" s="41"/>
      <c r="D191" s="41"/>
      <c r="E191" s="41"/>
      <c r="F191" s="41"/>
    </row>
    <row r="192" spans="1:6" ht="20.399999999999999" x14ac:dyDescent="0.3">
      <c r="A192" s="23"/>
      <c r="B192" s="5"/>
      <c r="C192" s="41"/>
      <c r="D192" s="41"/>
      <c r="E192" s="41"/>
      <c r="F192" s="41"/>
    </row>
    <row r="193" spans="1:7" ht="20.399999999999999" x14ac:dyDescent="0.3">
      <c r="A193" s="23"/>
      <c r="B193" s="5"/>
      <c r="C193" s="41"/>
      <c r="D193" s="41"/>
      <c r="E193" s="41"/>
      <c r="F193" s="41"/>
    </row>
    <row r="194" spans="1:7" ht="20.399999999999999" x14ac:dyDescent="0.3">
      <c r="A194" s="23"/>
      <c r="B194" s="5"/>
      <c r="C194" s="41"/>
      <c r="D194" s="41"/>
      <c r="E194" s="41"/>
      <c r="F194" s="41"/>
    </row>
    <row r="195" spans="1:7" ht="20.399999999999999" x14ac:dyDescent="0.3">
      <c r="A195" s="23"/>
      <c r="B195" s="5"/>
      <c r="C195" s="41"/>
      <c r="D195" s="41"/>
      <c r="E195" s="41"/>
      <c r="F195" s="41"/>
    </row>
    <row r="196" spans="1:7" ht="20.399999999999999" x14ac:dyDescent="0.3">
      <c r="A196" s="23"/>
      <c r="B196" s="5"/>
      <c r="C196" s="41"/>
      <c r="D196" s="41"/>
      <c r="E196" s="41"/>
      <c r="F196" s="41"/>
    </row>
    <row r="197" spans="1:7" ht="20.399999999999999" x14ac:dyDescent="0.3">
      <c r="A197" s="23"/>
      <c r="B197" s="5"/>
      <c r="C197" s="41"/>
      <c r="D197" s="41"/>
      <c r="E197" s="41"/>
      <c r="F197" s="41"/>
    </row>
    <row r="198" spans="1:7" ht="20.399999999999999" x14ac:dyDescent="0.3">
      <c r="A198" s="23"/>
      <c r="B198" s="5"/>
      <c r="C198" s="41"/>
      <c r="D198" s="41"/>
      <c r="E198" s="41"/>
      <c r="F198" s="41"/>
    </row>
    <row r="199" spans="1:7" ht="20.399999999999999" x14ac:dyDescent="0.3">
      <c r="A199" s="23"/>
      <c r="B199" s="5"/>
      <c r="C199" s="41"/>
      <c r="D199" s="41"/>
      <c r="E199" s="41"/>
      <c r="F199" s="41"/>
    </row>
    <row r="200" spans="1:7" ht="20.399999999999999" x14ac:dyDescent="0.3">
      <c r="A200" s="23"/>
      <c r="B200" s="5"/>
      <c r="C200" s="41"/>
      <c r="D200" s="41"/>
      <c r="E200" s="41"/>
      <c r="F200" s="41"/>
    </row>
    <row r="201" spans="1:7" ht="20.399999999999999" x14ac:dyDescent="0.3">
      <c r="A201" s="23"/>
      <c r="B201" s="5"/>
      <c r="C201" s="41"/>
      <c r="D201" s="41"/>
      <c r="E201" s="41"/>
      <c r="F201" s="41"/>
    </row>
    <row r="202" spans="1:7" ht="20.399999999999999" x14ac:dyDescent="0.3">
      <c r="A202" s="23"/>
      <c r="B202" s="5"/>
      <c r="C202" s="41"/>
      <c r="D202" s="41"/>
      <c r="E202" s="41"/>
      <c r="F202" s="41"/>
    </row>
    <row r="203" spans="1:7" ht="20.399999999999999" x14ac:dyDescent="0.3">
      <c r="A203" s="23"/>
      <c r="B203" s="5"/>
      <c r="C203" s="41"/>
      <c r="D203" s="41"/>
      <c r="E203" s="41"/>
      <c r="F203" s="41"/>
    </row>
    <row r="204" spans="1:7" ht="20.399999999999999" x14ac:dyDescent="0.3">
      <c r="A204" s="23"/>
      <c r="B204" s="5"/>
      <c r="C204" s="41"/>
      <c r="D204" s="41"/>
      <c r="E204" s="41"/>
      <c r="F204" s="41"/>
    </row>
    <row r="205" spans="1:7" ht="20.399999999999999" x14ac:dyDescent="0.3">
      <c r="A205" s="23"/>
      <c r="B205" s="5"/>
      <c r="C205" s="41"/>
      <c r="D205" s="41"/>
      <c r="E205" s="41"/>
      <c r="F205" s="41"/>
    </row>
    <row r="206" spans="1:7" ht="20.399999999999999" x14ac:dyDescent="0.3">
      <c r="A206" s="23"/>
      <c r="B206" s="5"/>
      <c r="C206" s="41"/>
      <c r="D206" s="41"/>
      <c r="E206" s="41"/>
      <c r="F206" s="41"/>
    </row>
    <row r="207" spans="1:7" x14ac:dyDescent="0.3">
      <c r="A207" s="8"/>
      <c r="B207" s="5"/>
      <c r="C207" s="5"/>
      <c r="D207" s="5"/>
      <c r="E207" s="5"/>
      <c r="F207" s="5"/>
    </row>
    <row r="208" spans="1:7" ht="20.399999999999999" x14ac:dyDescent="0.3">
      <c r="A208" s="8"/>
      <c r="B208" s="42" t="s">
        <v>301</v>
      </c>
      <c r="C208" s="42" t="s">
        <v>302</v>
      </c>
      <c r="D208" s="42"/>
      <c r="E208" s="42"/>
      <c r="F208" t="s">
        <v>301</v>
      </c>
      <c r="G208" t="s">
        <v>302</v>
      </c>
    </row>
    <row r="209" spans="1:10" ht="21" x14ac:dyDescent="0.4">
      <c r="A209" s="8"/>
      <c r="B209" s="43" t="s">
        <v>303</v>
      </c>
      <c r="C209" s="43" t="s">
        <v>304</v>
      </c>
      <c r="D209" s="43"/>
      <c r="E209" s="43"/>
      <c r="F209" t="s">
        <v>303</v>
      </c>
      <c r="H209" t="str">
        <f>IF(NOT(ISBLANK(F209)),F209,IF(NOT(ISBLANK(G209)),"     "&amp;G209,FALSE))</f>
        <v>Afectación Económica o presupuestal</v>
      </c>
      <c r="I209" t="s">
        <v>303</v>
      </c>
      <c r="J209" t="str">
        <f>IF(NOT(ISERROR(MATCH(I209,_xlfn.ANCHORARRAY(B220),0))),H222&amp;"Por favor no seleccionar los criterios de impacto",I209)</f>
        <v>❌Por favor no seleccionar los criterios de impacto</v>
      </c>
    </row>
    <row r="210" spans="1:10" ht="21" x14ac:dyDescent="0.4">
      <c r="A210" s="8"/>
      <c r="B210" s="43" t="s">
        <v>303</v>
      </c>
      <c r="C210" s="43" t="s">
        <v>305</v>
      </c>
      <c r="D210" s="43"/>
      <c r="E210" s="43"/>
      <c r="G210" t="s">
        <v>304</v>
      </c>
      <c r="H210" t="str">
        <f t="shared" ref="H210:H220" si="0">IF(NOT(ISBLANK(F210)),F210,IF(NOT(ISBLANK(G210)),"     "&amp;G210,FALSE))</f>
        <v xml:space="preserve">     Afectación menor a 10 SMLMV .</v>
      </c>
    </row>
    <row r="211" spans="1:10" ht="21" x14ac:dyDescent="0.4">
      <c r="A211" s="8"/>
      <c r="B211" s="43" t="s">
        <v>303</v>
      </c>
      <c r="C211" s="43" t="s">
        <v>306</v>
      </c>
      <c r="D211" s="43"/>
      <c r="E211" s="43"/>
      <c r="G211" t="s">
        <v>305</v>
      </c>
      <c r="H211" t="str">
        <f t="shared" si="0"/>
        <v xml:space="preserve">     Entre 10 y 50 SMLMV </v>
      </c>
    </row>
    <row r="212" spans="1:10" ht="21" x14ac:dyDescent="0.4">
      <c r="A212" s="8"/>
      <c r="B212" s="43" t="s">
        <v>303</v>
      </c>
      <c r="C212" s="43" t="s">
        <v>307</v>
      </c>
      <c r="D212" s="43"/>
      <c r="E212" s="43"/>
      <c r="G212" t="s">
        <v>306</v>
      </c>
      <c r="H212" t="str">
        <f t="shared" si="0"/>
        <v xml:space="preserve">     Entre 50 y 100 SMLMV </v>
      </c>
    </row>
    <row r="213" spans="1:10" ht="21" x14ac:dyDescent="0.4">
      <c r="A213" s="8"/>
      <c r="B213" s="43" t="s">
        <v>303</v>
      </c>
      <c r="C213" s="43" t="s">
        <v>308</v>
      </c>
      <c r="D213" s="43"/>
      <c r="E213" s="43"/>
      <c r="G213" t="s">
        <v>307</v>
      </c>
      <c r="H213" t="str">
        <f t="shared" si="0"/>
        <v xml:space="preserve">     Entre 100 y 500 SMLMV </v>
      </c>
    </row>
    <row r="214" spans="1:10" ht="21" x14ac:dyDescent="0.4">
      <c r="A214" s="8"/>
      <c r="B214" s="43" t="s">
        <v>309</v>
      </c>
      <c r="C214" s="43" t="s">
        <v>310</v>
      </c>
      <c r="D214" s="43"/>
      <c r="E214" s="43"/>
      <c r="G214" t="s">
        <v>308</v>
      </c>
      <c r="H214" t="str">
        <f t="shared" si="0"/>
        <v xml:space="preserve">     Mayor a 500 SMLMV </v>
      </c>
    </row>
    <row r="215" spans="1:10" ht="21" x14ac:dyDescent="0.4">
      <c r="A215" s="8"/>
      <c r="B215" s="43" t="s">
        <v>309</v>
      </c>
      <c r="C215" s="43" t="s">
        <v>311</v>
      </c>
      <c r="D215" s="43"/>
      <c r="E215" s="43"/>
      <c r="F215" t="s">
        <v>309</v>
      </c>
      <c r="H215" t="str">
        <f t="shared" si="0"/>
        <v>Pérdida Reputacional</v>
      </c>
    </row>
    <row r="216" spans="1:10" ht="21" x14ac:dyDescent="0.4">
      <c r="A216" s="8"/>
      <c r="B216" s="43" t="s">
        <v>309</v>
      </c>
      <c r="C216" s="43" t="s">
        <v>312</v>
      </c>
      <c r="D216" s="43"/>
      <c r="E216" s="43"/>
      <c r="G216" t="s">
        <v>310</v>
      </c>
      <c r="H216" t="str">
        <f t="shared" si="0"/>
        <v xml:space="preserve">     El riesgo afecta la imagen de alguna área de la organización</v>
      </c>
    </row>
    <row r="217" spans="1:10" ht="21" x14ac:dyDescent="0.4">
      <c r="A217" s="8"/>
      <c r="B217" s="43" t="s">
        <v>309</v>
      </c>
      <c r="C217" s="43" t="s">
        <v>313</v>
      </c>
      <c r="D217" s="43"/>
      <c r="E217" s="43"/>
      <c r="G217" t="s">
        <v>311</v>
      </c>
      <c r="H217" t="str">
        <f t="shared" si="0"/>
        <v xml:space="preserve">     El riesgo afecta la imagen de la entidad internamente, de conocimiento general, nivel interno, de junta dircetiva y accionistas y/o de provedores</v>
      </c>
    </row>
    <row r="218" spans="1:10" ht="21" x14ac:dyDescent="0.4">
      <c r="A218" s="8"/>
      <c r="B218" s="43" t="s">
        <v>309</v>
      </c>
      <c r="C218" s="43" t="s">
        <v>314</v>
      </c>
      <c r="D218" s="43"/>
      <c r="E218" s="43"/>
      <c r="G218" t="s">
        <v>312</v>
      </c>
      <c r="H218" t="str">
        <f t="shared" si="0"/>
        <v xml:space="preserve">     El riesgo afecta la imagen de la entidad con algunos usuarios de relevancia frente al logro de los objetivos</v>
      </c>
    </row>
    <row r="219" spans="1:10" x14ac:dyDescent="0.3">
      <c r="A219" s="8"/>
      <c r="B219" s="6"/>
      <c r="C219" s="6"/>
      <c r="D219" s="6"/>
      <c r="E219" s="6"/>
      <c r="G219" t="s">
        <v>313</v>
      </c>
      <c r="H219" t="str">
        <f t="shared" si="0"/>
        <v xml:space="preserve">     El riesgo afecta la imagen de de la entidad con efecto publicitario sostenido a nivel de sector administrativo, nivel departamental o municipal</v>
      </c>
    </row>
    <row r="220" spans="1:10" x14ac:dyDescent="0.3">
      <c r="A220" s="8"/>
      <c r="B220" s="6" t="str" cm="1">
        <f t="array" ref="B220:B222">_xlfn.UNIQUE(Tabla13[[#All],[Criterios]])</f>
        <v>Criterios</v>
      </c>
      <c r="C220" s="6"/>
      <c r="D220" s="6"/>
      <c r="E220" s="6"/>
      <c r="G220" t="s">
        <v>314</v>
      </c>
      <c r="H220" t="str">
        <f t="shared" si="0"/>
        <v xml:space="preserve">     El riesgo afecta la imagen de la entidad a nivel nacional, con efecto publicitarios sostenible a nivel país</v>
      </c>
    </row>
    <row r="221" spans="1:10" x14ac:dyDescent="0.3">
      <c r="A221" s="8"/>
      <c r="B221" s="6" t="str">
        <v>Afectación Económica o presupuestal</v>
      </c>
      <c r="C221" s="6"/>
      <c r="D221" s="6"/>
      <c r="E221" s="6"/>
    </row>
    <row r="222" spans="1:10" x14ac:dyDescent="0.3">
      <c r="B222" s="6" t="str">
        <v>Pérdida Reputacional</v>
      </c>
      <c r="C222" s="6"/>
      <c r="D222" s="6"/>
      <c r="E222" s="6"/>
      <c r="H222" s="7" t="s">
        <v>315</v>
      </c>
    </row>
    <row r="223" spans="1:10" x14ac:dyDescent="0.3">
      <c r="B223" s="4"/>
      <c r="C223" s="4"/>
      <c r="D223" s="4"/>
      <c r="E223" s="4"/>
      <c r="H223" s="7" t="s">
        <v>316</v>
      </c>
    </row>
    <row r="224" spans="1:10" x14ac:dyDescent="0.3">
      <c r="B224" s="4"/>
      <c r="C224" s="4"/>
      <c r="D224" s="4"/>
      <c r="E224" s="4"/>
    </row>
    <row r="225" spans="2:6" x14ac:dyDescent="0.3">
      <c r="B225" s="4"/>
      <c r="C225" s="4"/>
      <c r="D225" s="4"/>
      <c r="E225" s="4"/>
    </row>
    <row r="226" spans="2:6" x14ac:dyDescent="0.3">
      <c r="B226" s="4"/>
      <c r="C226" s="4"/>
      <c r="D226" s="4"/>
      <c r="E226" s="4"/>
      <c r="F226" s="4"/>
    </row>
    <row r="227" spans="2:6" x14ac:dyDescent="0.3">
      <c r="B227" s="4"/>
      <c r="C227" s="4"/>
      <c r="D227" s="4"/>
      <c r="E227" s="4"/>
      <c r="F227" s="4"/>
    </row>
    <row r="228" spans="2:6" x14ac:dyDescent="0.3">
      <c r="B228" s="4"/>
      <c r="C228" s="4"/>
      <c r="D228" s="4"/>
      <c r="E228" s="4"/>
      <c r="F228" s="4"/>
    </row>
    <row r="229" spans="2:6" x14ac:dyDescent="0.3">
      <c r="B229" s="4"/>
      <c r="C229" s="4"/>
      <c r="D229" s="4"/>
      <c r="E229" s="4"/>
      <c r="F229" s="4"/>
    </row>
    <row r="230" spans="2:6" x14ac:dyDescent="0.3">
      <c r="B230" s="4"/>
      <c r="C230" s="4"/>
      <c r="D230" s="4"/>
      <c r="E230" s="4"/>
      <c r="F230" s="4"/>
    </row>
    <row r="231" spans="2:6" x14ac:dyDescent="0.3">
      <c r="B231" s="4"/>
      <c r="C231" s="4"/>
      <c r="D231" s="4"/>
      <c r="E231" s="4"/>
      <c r="F231" s="4"/>
    </row>
  </sheetData>
  <mergeCells count="6">
    <mergeCell ref="B28:B33"/>
    <mergeCell ref="B1:C1"/>
    <mergeCell ref="B4:B9"/>
    <mergeCell ref="B10:B15"/>
    <mergeCell ref="B16:B21"/>
    <mergeCell ref="B22:B27"/>
  </mergeCells>
  <dataValidations count="1">
    <dataValidation type="list" allowBlank="1" showInputMessage="1" showErrorMessage="1" sqref="I209" xr:uid="{12CDEB05-1AE8-46D6-B633-E3EC0DBC5026}">
      <formula1>$H$209:$H$220</formula1>
    </dataValidation>
  </dataValidations>
  <pageMargins left="0.7" right="0.7" top="0.75" bottom="0.75" header="0.3" footer="0.3"/>
  <pageSetup orientation="portrait"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249977111117893"/>
  </sheetPr>
  <dimension ref="B1:F21"/>
  <sheetViews>
    <sheetView workbookViewId="0">
      <selection activeCell="A19" sqref="A19"/>
    </sheetView>
  </sheetViews>
  <sheetFormatPr baseColWidth="10" defaultColWidth="14.33203125" defaultRowHeight="13.8" x14ac:dyDescent="0.3"/>
  <cols>
    <col min="1" max="2" width="14.33203125" style="10"/>
    <col min="3" max="3" width="17" style="10" customWidth="1"/>
    <col min="4" max="4" width="14.33203125" style="10"/>
    <col min="5" max="5" width="46" style="10" customWidth="1"/>
    <col min="6" max="16384" width="14.33203125" style="10"/>
  </cols>
  <sheetData>
    <row r="1" spans="2:6" ht="24" customHeight="1" thickBot="1" x14ac:dyDescent="0.35">
      <c r="B1" s="352" t="s">
        <v>317</v>
      </c>
      <c r="C1" s="353"/>
      <c r="D1" s="353"/>
      <c r="E1" s="353"/>
      <c r="F1" s="354"/>
    </row>
    <row r="2" spans="2:6" ht="16.2" thickBot="1" x14ac:dyDescent="0.35">
      <c r="B2" s="11"/>
      <c r="C2" s="11"/>
      <c r="D2" s="11"/>
      <c r="E2" s="11"/>
      <c r="F2" s="11"/>
    </row>
    <row r="3" spans="2:6" ht="16.2" thickBot="1" x14ac:dyDescent="0.35">
      <c r="B3" s="356" t="s">
        <v>318</v>
      </c>
      <c r="C3" s="357"/>
      <c r="D3" s="357"/>
      <c r="E3" s="44" t="s">
        <v>259</v>
      </c>
      <c r="F3" s="45" t="s">
        <v>319</v>
      </c>
    </row>
    <row r="4" spans="2:6" ht="31.2" x14ac:dyDescent="0.3">
      <c r="B4" s="358" t="s">
        <v>320</v>
      </c>
      <c r="C4" s="360" t="s">
        <v>105</v>
      </c>
      <c r="D4" s="12" t="s">
        <v>134</v>
      </c>
      <c r="E4" s="13" t="s">
        <v>321</v>
      </c>
      <c r="F4" s="14">
        <v>0.25</v>
      </c>
    </row>
    <row r="5" spans="2:6" ht="46.8" x14ac:dyDescent="0.3">
      <c r="B5" s="359"/>
      <c r="C5" s="361"/>
      <c r="D5" s="15" t="s">
        <v>322</v>
      </c>
      <c r="E5" s="16" t="s">
        <v>323</v>
      </c>
      <c r="F5" s="17">
        <v>0.15</v>
      </c>
    </row>
    <row r="6" spans="2:6" ht="46.8" x14ac:dyDescent="0.3">
      <c r="B6" s="359"/>
      <c r="C6" s="361"/>
      <c r="D6" s="15" t="s">
        <v>124</v>
      </c>
      <c r="E6" s="16" t="s">
        <v>324</v>
      </c>
      <c r="F6" s="17">
        <v>0.1</v>
      </c>
    </row>
    <row r="7" spans="2:6" ht="15.6" hidden="1" x14ac:dyDescent="0.3">
      <c r="B7" s="359"/>
      <c r="C7" s="15"/>
      <c r="D7" s="15" t="s">
        <v>155</v>
      </c>
      <c r="E7" s="16"/>
      <c r="F7" s="17"/>
    </row>
    <row r="8" spans="2:6" ht="62.4" x14ac:dyDescent="0.3">
      <c r="B8" s="359"/>
      <c r="C8" s="361" t="s">
        <v>106</v>
      </c>
      <c r="D8" s="15" t="s">
        <v>139</v>
      </c>
      <c r="E8" s="16" t="s">
        <v>325</v>
      </c>
      <c r="F8" s="17">
        <v>0.25</v>
      </c>
    </row>
    <row r="9" spans="2:6" ht="31.2" x14ac:dyDescent="0.3">
      <c r="B9" s="359"/>
      <c r="C9" s="361"/>
      <c r="D9" s="15" t="s">
        <v>125</v>
      </c>
      <c r="E9" s="16" t="s">
        <v>326</v>
      </c>
      <c r="F9" s="17">
        <v>0.15</v>
      </c>
    </row>
    <row r="10" spans="2:6" ht="15.6" hidden="1" x14ac:dyDescent="0.3">
      <c r="B10" s="29"/>
      <c r="C10" s="15"/>
      <c r="D10" s="15" t="s">
        <v>155</v>
      </c>
      <c r="E10" s="16"/>
      <c r="F10" s="17"/>
    </row>
    <row r="11" spans="2:6" ht="46.8" x14ac:dyDescent="0.3">
      <c r="B11" s="359" t="s">
        <v>327</v>
      </c>
      <c r="C11" s="361" t="s">
        <v>108</v>
      </c>
      <c r="D11" s="15" t="s">
        <v>126</v>
      </c>
      <c r="E11" s="16" t="s">
        <v>328</v>
      </c>
      <c r="F11" s="18" t="s">
        <v>329</v>
      </c>
    </row>
    <row r="12" spans="2:6" ht="46.8" x14ac:dyDescent="0.3">
      <c r="B12" s="359"/>
      <c r="C12" s="361"/>
      <c r="D12" s="15" t="s">
        <v>135</v>
      </c>
      <c r="E12" s="16" t="s">
        <v>330</v>
      </c>
      <c r="F12" s="18" t="s">
        <v>329</v>
      </c>
    </row>
    <row r="13" spans="2:6" ht="15.6" x14ac:dyDescent="0.3">
      <c r="B13" s="359"/>
      <c r="C13" s="15"/>
      <c r="D13" s="15" t="s">
        <v>155</v>
      </c>
      <c r="E13" s="16"/>
      <c r="F13" s="18"/>
    </row>
    <row r="14" spans="2:6" ht="46.8" x14ac:dyDescent="0.3">
      <c r="B14" s="359"/>
      <c r="C14" s="361" t="s">
        <v>109</v>
      </c>
      <c r="D14" s="15" t="s">
        <v>140</v>
      </c>
      <c r="E14" s="16" t="s">
        <v>331</v>
      </c>
      <c r="F14" s="18" t="s">
        <v>329</v>
      </c>
    </row>
    <row r="15" spans="2:6" ht="46.8" x14ac:dyDescent="0.3">
      <c r="B15" s="359"/>
      <c r="C15" s="361"/>
      <c r="D15" s="15" t="s">
        <v>127</v>
      </c>
      <c r="E15" s="16" t="s">
        <v>332</v>
      </c>
      <c r="F15" s="18" t="s">
        <v>329</v>
      </c>
    </row>
    <row r="16" spans="2:6" ht="15.6" hidden="1" x14ac:dyDescent="0.3">
      <c r="B16" s="359"/>
      <c r="C16" s="15"/>
      <c r="D16" s="15" t="s">
        <v>155</v>
      </c>
      <c r="E16" s="16"/>
      <c r="F16" s="18"/>
    </row>
    <row r="17" spans="2:6" ht="31.2" x14ac:dyDescent="0.3">
      <c r="B17" s="359"/>
      <c r="C17" s="361" t="s">
        <v>110</v>
      </c>
      <c r="D17" s="15" t="s">
        <v>128</v>
      </c>
      <c r="E17" s="16" t="s">
        <v>333</v>
      </c>
      <c r="F17" s="18" t="s">
        <v>329</v>
      </c>
    </row>
    <row r="18" spans="2:6" ht="16.2" thickBot="1" x14ac:dyDescent="0.35">
      <c r="B18" s="362"/>
      <c r="C18" s="363"/>
      <c r="D18" s="19" t="s">
        <v>185</v>
      </c>
      <c r="E18" s="20" t="s">
        <v>334</v>
      </c>
      <c r="F18" s="21" t="s">
        <v>329</v>
      </c>
    </row>
    <row r="19" spans="2:6" ht="15.6" hidden="1" x14ac:dyDescent="0.3">
      <c r="B19" s="56"/>
      <c r="C19" s="56"/>
      <c r="D19" s="15" t="s">
        <v>155</v>
      </c>
      <c r="E19" s="57"/>
      <c r="F19" s="58"/>
    </row>
    <row r="20" spans="2:6" ht="49.5" customHeight="1" x14ac:dyDescent="0.3">
      <c r="B20" s="355" t="s">
        <v>335</v>
      </c>
      <c r="C20" s="355"/>
      <c r="D20" s="355"/>
      <c r="E20" s="355"/>
      <c r="F20" s="355"/>
    </row>
    <row r="21" spans="2:6" ht="27" customHeight="1" x14ac:dyDescent="0.3">
      <c r="B21" s="22"/>
    </row>
  </sheetData>
  <mergeCells count="10">
    <mergeCell ref="B1:F1"/>
    <mergeCell ref="B20:F20"/>
    <mergeCell ref="B3:D3"/>
    <mergeCell ref="B4:B9"/>
    <mergeCell ref="C4:C6"/>
    <mergeCell ref="C8:C9"/>
    <mergeCell ref="B11:B18"/>
    <mergeCell ref="C11:C12"/>
    <mergeCell ref="C14:C15"/>
    <mergeCell ref="C17:C18"/>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F36"/>
  <sheetViews>
    <sheetView workbookViewId="0">
      <selection activeCell="B17" sqref="B17"/>
    </sheetView>
  </sheetViews>
  <sheetFormatPr baseColWidth="10" defaultColWidth="11.44140625" defaultRowHeight="14.4" x14ac:dyDescent="0.3"/>
  <cols>
    <col min="2" max="2" width="24" customWidth="1"/>
    <col min="3" max="3" width="23.44140625" customWidth="1"/>
    <col min="4" max="4" width="24.33203125" customWidth="1"/>
    <col min="5" max="6" width="16.88671875" customWidth="1"/>
  </cols>
  <sheetData>
    <row r="2" spans="2:6" x14ac:dyDescent="0.3">
      <c r="B2" t="s">
        <v>336</v>
      </c>
      <c r="E2" t="s">
        <v>337</v>
      </c>
    </row>
    <row r="3" spans="2:6" x14ac:dyDescent="0.3">
      <c r="B3" t="s">
        <v>338</v>
      </c>
      <c r="E3" t="s">
        <v>339</v>
      </c>
    </row>
    <row r="4" spans="2:6" x14ac:dyDescent="0.3">
      <c r="B4" t="s">
        <v>340</v>
      </c>
      <c r="E4" t="s">
        <v>341</v>
      </c>
    </row>
    <row r="5" spans="2:6" x14ac:dyDescent="0.3">
      <c r="B5" t="s">
        <v>130</v>
      </c>
    </row>
    <row r="8" spans="2:6" x14ac:dyDescent="0.3">
      <c r="B8" t="s">
        <v>342</v>
      </c>
      <c r="E8" t="s">
        <v>90</v>
      </c>
      <c r="F8" t="s">
        <v>343</v>
      </c>
    </row>
    <row r="9" spans="2:6" x14ac:dyDescent="0.3">
      <c r="B9" t="s">
        <v>344</v>
      </c>
      <c r="E9" t="s">
        <v>250</v>
      </c>
      <c r="F9" t="s">
        <v>345</v>
      </c>
    </row>
    <row r="10" spans="2:6" x14ac:dyDescent="0.3">
      <c r="B10" t="s">
        <v>346</v>
      </c>
      <c r="E10" t="s">
        <v>205</v>
      </c>
      <c r="F10" t="s">
        <v>260</v>
      </c>
    </row>
    <row r="11" spans="2:6" x14ac:dyDescent="0.3">
      <c r="E11" t="s">
        <v>182</v>
      </c>
      <c r="F11" t="s">
        <v>183</v>
      </c>
    </row>
    <row r="12" spans="2:6" x14ac:dyDescent="0.3">
      <c r="B12" t="s">
        <v>347</v>
      </c>
      <c r="E12" t="s">
        <v>254</v>
      </c>
      <c r="F12" t="s">
        <v>216</v>
      </c>
    </row>
    <row r="13" spans="2:6" x14ac:dyDescent="0.3">
      <c r="B13" s="27" t="s">
        <v>348</v>
      </c>
      <c r="E13" t="s">
        <v>121</v>
      </c>
      <c r="F13" t="s">
        <v>122</v>
      </c>
    </row>
    <row r="14" spans="2:6" x14ac:dyDescent="0.3">
      <c r="B14" s="27" t="s">
        <v>181</v>
      </c>
    </row>
    <row r="15" spans="2:6" x14ac:dyDescent="0.3">
      <c r="B15" s="27" t="s">
        <v>349</v>
      </c>
    </row>
    <row r="16" spans="2:6" x14ac:dyDescent="0.3">
      <c r="B16" s="27" t="s">
        <v>120</v>
      </c>
    </row>
    <row r="17" spans="2:2" x14ac:dyDescent="0.3">
      <c r="B17" s="27" t="s">
        <v>350</v>
      </c>
    </row>
    <row r="18" spans="2:2" x14ac:dyDescent="0.3">
      <c r="B18" s="27" t="s">
        <v>351</v>
      </c>
    </row>
    <row r="19" spans="2:2" x14ac:dyDescent="0.3">
      <c r="B19" s="27" t="s">
        <v>352</v>
      </c>
    </row>
    <row r="20" spans="2:2" x14ac:dyDescent="0.3">
      <c r="B20" s="27" t="s">
        <v>215</v>
      </c>
    </row>
    <row r="23" spans="2:2" x14ac:dyDescent="0.3">
      <c r="B23" s="27" t="s">
        <v>353</v>
      </c>
    </row>
    <row r="24" spans="2:2" x14ac:dyDescent="0.3">
      <c r="B24" t="s">
        <v>354</v>
      </c>
    </row>
    <row r="25" spans="2:2" x14ac:dyDescent="0.3">
      <c r="B25" t="s">
        <v>355</v>
      </c>
    </row>
    <row r="26" spans="2:2" x14ac:dyDescent="0.3">
      <c r="B26" t="s">
        <v>356</v>
      </c>
    </row>
    <row r="27" spans="2:2" x14ac:dyDescent="0.3">
      <c r="B27" t="s">
        <v>357</v>
      </c>
    </row>
    <row r="28" spans="2:2" x14ac:dyDescent="0.3">
      <c r="B28" t="s">
        <v>358</v>
      </c>
    </row>
    <row r="29" spans="2:2" x14ac:dyDescent="0.3">
      <c r="B29" t="s">
        <v>359</v>
      </c>
    </row>
    <row r="30" spans="2:2" x14ac:dyDescent="0.3">
      <c r="B30" t="s">
        <v>360</v>
      </c>
    </row>
    <row r="31" spans="2:2" x14ac:dyDescent="0.3">
      <c r="B31" t="s">
        <v>361</v>
      </c>
    </row>
    <row r="32" spans="2:2" x14ac:dyDescent="0.3">
      <c r="B32" t="s">
        <v>7</v>
      </c>
    </row>
    <row r="33" spans="2:2" x14ac:dyDescent="0.3">
      <c r="B33" t="s">
        <v>362</v>
      </c>
    </row>
    <row r="34" spans="2:2" x14ac:dyDescent="0.3">
      <c r="B34" t="s">
        <v>363</v>
      </c>
    </row>
    <row r="35" spans="2:2" x14ac:dyDescent="0.3">
      <c r="B35" t="s">
        <v>364</v>
      </c>
    </row>
    <row r="36" spans="2:2" x14ac:dyDescent="0.3">
      <c r="B36" t="s">
        <v>365</v>
      </c>
    </row>
  </sheetData>
  <sortState xmlns:xlrd2="http://schemas.microsoft.com/office/spreadsheetml/2017/richdata2" ref="B2:B5">
    <sortCondition ref="B2:B5"/>
  </sortState>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3:A21"/>
  <sheetViews>
    <sheetView workbookViewId="0">
      <selection activeCell="A19" sqref="A19"/>
    </sheetView>
  </sheetViews>
  <sheetFormatPr baseColWidth="10" defaultColWidth="11.44140625" defaultRowHeight="13.8" x14ac:dyDescent="0.3"/>
  <cols>
    <col min="1" max="1" width="32.88671875" style="1" customWidth="1"/>
    <col min="2" max="16384" width="11.44140625" style="1"/>
  </cols>
  <sheetData>
    <row r="3" spans="1:1" x14ac:dyDescent="0.3">
      <c r="A3" s="2" t="s">
        <v>134</v>
      </c>
    </row>
    <row r="4" spans="1:1" x14ac:dyDescent="0.3">
      <c r="A4" s="2" t="s">
        <v>322</v>
      </c>
    </row>
    <row r="5" spans="1:1" x14ac:dyDescent="0.3">
      <c r="A5" s="2" t="s">
        <v>124</v>
      </c>
    </row>
    <row r="6" spans="1:1" x14ac:dyDescent="0.3">
      <c r="A6" s="2" t="s">
        <v>139</v>
      </c>
    </row>
    <row r="7" spans="1:1" x14ac:dyDescent="0.3">
      <c r="A7" s="2" t="s">
        <v>125</v>
      </c>
    </row>
    <row r="8" spans="1:1" x14ac:dyDescent="0.3">
      <c r="A8" s="2" t="s">
        <v>126</v>
      </c>
    </row>
    <row r="9" spans="1:1" x14ac:dyDescent="0.3">
      <c r="A9" s="2" t="s">
        <v>135</v>
      </c>
    </row>
    <row r="10" spans="1:1" x14ac:dyDescent="0.3">
      <c r="A10" s="2" t="s">
        <v>140</v>
      </c>
    </row>
    <row r="11" spans="1:1" x14ac:dyDescent="0.3">
      <c r="A11" s="2" t="s">
        <v>127</v>
      </c>
    </row>
    <row r="12" spans="1:1" x14ac:dyDescent="0.3">
      <c r="A12" s="2" t="s">
        <v>366</v>
      </c>
    </row>
    <row r="13" spans="1:1" x14ac:dyDescent="0.3">
      <c r="A13" s="2" t="s">
        <v>367</v>
      </c>
    </row>
    <row r="14" spans="1:1" x14ac:dyDescent="0.3">
      <c r="A14" s="2" t="s">
        <v>368</v>
      </c>
    </row>
    <row r="16" spans="1:1" x14ac:dyDescent="0.3">
      <c r="A16" s="2" t="s">
        <v>369</v>
      </c>
    </row>
    <row r="17" spans="1:1" x14ac:dyDescent="0.3">
      <c r="A17" s="2" t="s">
        <v>336</v>
      </c>
    </row>
    <row r="18" spans="1:1" x14ac:dyDescent="0.3">
      <c r="A18" s="2" t="s">
        <v>338</v>
      </c>
    </row>
    <row r="20" spans="1:1" x14ac:dyDescent="0.3">
      <c r="A20" s="2" t="s">
        <v>344</v>
      </c>
    </row>
    <row r="21" spans="1:1" x14ac:dyDescent="0.3">
      <c r="A21" s="2" t="s">
        <v>346</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11823f53ca9029e56f7faba4c9b90287">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3191a1351ca3709f428087e4ffdf9355"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181DE4A-D56F-4E19-8AA9-36A340773609}">
  <ds:schemaRefs>
    <ds:schemaRef ds:uri="http://schemas.microsoft.com/sharepoint/v3"/>
    <ds:schemaRef ds:uri="http://www.w3.org/XML/1998/namespace"/>
    <ds:schemaRef ds:uri="e031e959-5ce6-4b62-a46c-1d9ce9dbe6d4"/>
    <ds:schemaRef ds:uri="http://schemas.openxmlformats.org/package/2006/metadata/core-properties"/>
    <ds:schemaRef ds:uri="a65917e6-66c9-445b-ac82-9abcafbb1426"/>
    <ds:schemaRef ds:uri="http://purl.org/dc/dcmitype/"/>
    <ds:schemaRef ds:uri="http://purl.org/dc/elements/1.1/"/>
    <ds:schemaRef ds:uri="http://schemas.microsoft.com/office/2006/documentManagement/types"/>
    <ds:schemaRef ds:uri="http://schemas.microsoft.com/office/infopath/2007/PartnerControls"/>
    <ds:schemaRef ds:uri="http://schemas.microsoft.com/office/2006/metadata/properties"/>
    <ds:schemaRef ds:uri="http://purl.org/dc/terms/"/>
    <ds:schemaRef ds:uri="48c77cfc-f926-4e40-878b-a2b4daa011b0"/>
  </ds:schemaRefs>
</ds:datastoreItem>
</file>

<file path=customXml/itemProps2.xml><?xml version="1.0" encoding="utf-8"?>
<ds:datastoreItem xmlns:ds="http://schemas.openxmlformats.org/officeDocument/2006/customXml" ds:itemID="{29D93BEA-E57A-470F-8A15-DD88E715BE90}">
  <ds:schemaRefs>
    <ds:schemaRef ds:uri="http://schemas.microsoft.com/sharepoint/v3/contenttype/forms"/>
  </ds:schemaRefs>
</ds:datastoreItem>
</file>

<file path=customXml/itemProps3.xml><?xml version="1.0" encoding="utf-8"?>
<ds:datastoreItem xmlns:ds="http://schemas.openxmlformats.org/officeDocument/2006/customXml" ds:itemID="{F641AFC3-DDA3-4F04-81F2-5A7F2EB9EC7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1. ESTABLECIMIENTO CONTEXTO </vt:lpstr>
      <vt:lpstr>2. IDENTIFICACIÓN ACTIVOS TI</vt:lpstr>
      <vt:lpstr>3. MATRIZ DE RIESGOS</vt:lpstr>
      <vt:lpstr>Matriz de Calor</vt:lpstr>
      <vt:lpstr>Tabla probabilidad</vt:lpstr>
      <vt:lpstr>Tabla Impacto</vt:lpstr>
      <vt:lpstr>Tabla Valoración controles</vt:lpstr>
      <vt:lpstr>Opciones Tratamiento</vt:lpstr>
      <vt:lpstr>Hoja1</vt:lpstr>
    </vt:vector>
  </TitlesOfParts>
  <Manager/>
  <Company>Hewlett-Packard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Carlos Alberto Benitez Aguirre</cp:lastModifiedBy>
  <cp:revision/>
  <dcterms:created xsi:type="dcterms:W3CDTF">2020-03-24T23:12:47Z</dcterms:created>
  <dcterms:modified xsi:type="dcterms:W3CDTF">2025-07-16T21:13:21Z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